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05" windowHeight="1074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2" l="1"/>
  <c r="E177" i="2"/>
  <c r="E241" i="2"/>
  <c r="E166" i="2"/>
  <c r="E261" i="2"/>
  <c r="F261" i="2"/>
  <c r="F257" i="2"/>
  <c r="E257" i="2"/>
  <c r="F253" i="2"/>
  <c r="E253" i="2"/>
  <c r="F250" i="2"/>
  <c r="E250" i="2"/>
  <c r="F247" i="2"/>
  <c r="E247" i="2"/>
  <c r="F238" i="2"/>
  <c r="E238" i="2"/>
  <c r="F226" i="2"/>
  <c r="E226" i="2"/>
  <c r="F222" i="2"/>
  <c r="E222" i="2"/>
  <c r="F218" i="2"/>
  <c r="E218" i="2"/>
  <c r="F211" i="2"/>
  <c r="E211" i="2"/>
  <c r="F204" i="2"/>
  <c r="E204" i="2"/>
  <c r="F199" i="2"/>
  <c r="E199" i="2"/>
  <c r="F194" i="2"/>
  <c r="E194" i="2"/>
  <c r="F191" i="2"/>
  <c r="E191" i="2"/>
  <c r="F188" i="2"/>
  <c r="E188" i="2"/>
  <c r="F185" i="2"/>
  <c r="E185" i="2"/>
  <c r="F181" i="2"/>
  <c r="E181" i="2"/>
  <c r="F177" i="2"/>
  <c r="F169" i="2"/>
  <c r="F161" i="2"/>
  <c r="E161" i="2"/>
  <c r="E155" i="2"/>
  <c r="E152" i="2"/>
  <c r="F149" i="2"/>
  <c r="E149" i="2"/>
  <c r="F145" i="2"/>
  <c r="E145" i="2"/>
  <c r="F135" i="2"/>
  <c r="E135" i="2"/>
  <c r="F132" i="2"/>
  <c r="E132" i="2"/>
  <c r="F128" i="2"/>
  <c r="E128" i="2"/>
  <c r="F124" i="2"/>
  <c r="E124" i="2"/>
  <c r="F121" i="2"/>
  <c r="E121" i="2"/>
  <c r="F118" i="2"/>
  <c r="E118" i="2"/>
  <c r="F115" i="2"/>
  <c r="E115" i="2"/>
  <c r="H112" i="2"/>
  <c r="H104" i="2"/>
  <c r="H102" i="2"/>
  <c r="H103" i="2"/>
  <c r="E100" i="2"/>
  <c r="F100" i="2"/>
  <c r="H98" i="2"/>
  <c r="H99" i="2"/>
  <c r="F97" i="2"/>
  <c r="E97" i="2"/>
  <c r="F78" i="2"/>
  <c r="E78" i="2"/>
  <c r="H83" i="2"/>
  <c r="H84" i="2"/>
  <c r="H85" i="2"/>
  <c r="F81" i="2"/>
  <c r="E81" i="2"/>
  <c r="H80" i="2"/>
  <c r="H79" i="2"/>
  <c r="H82" i="2"/>
  <c r="F64" i="2"/>
  <c r="E64" i="2"/>
  <c r="H61" i="2"/>
  <c r="H60" i="2"/>
  <c r="F58" i="2"/>
  <c r="E58" i="2"/>
  <c r="F55" i="2"/>
  <c r="E55" i="2"/>
  <c r="A52" i="2"/>
  <c r="A53" i="2" s="1"/>
  <c r="H47" i="2"/>
  <c r="F45" i="2"/>
  <c r="E45" i="2"/>
  <c r="H46" i="2"/>
  <c r="F37" i="2"/>
  <c r="E37" i="2"/>
  <c r="F40" i="2"/>
  <c r="E40" i="2"/>
  <c r="F25" i="2"/>
  <c r="E25" i="2"/>
  <c r="F21" i="2"/>
  <c r="E21" i="2"/>
  <c r="F10" i="2"/>
  <c r="E10" i="2"/>
  <c r="E16" i="2" s="1"/>
  <c r="H9" i="2"/>
  <c r="A8" i="2"/>
  <c r="G8" i="2" s="1"/>
  <c r="H8" i="2"/>
  <c r="H266" i="2"/>
  <c r="H260" i="2"/>
  <c r="H259" i="2"/>
  <c r="H258" i="2"/>
  <c r="H256" i="2"/>
  <c r="H255" i="2"/>
  <c r="H252" i="2"/>
  <c r="H251" i="2"/>
  <c r="H249" i="2"/>
  <c r="H248" i="2"/>
  <c r="H246" i="2"/>
  <c r="H245" i="2"/>
  <c r="H244" i="2"/>
  <c r="H243" i="2"/>
  <c r="H242" i="2"/>
  <c r="F241" i="2"/>
  <c r="H240" i="2"/>
  <c r="H239" i="2"/>
  <c r="H237" i="2"/>
  <c r="H236" i="2"/>
  <c r="A237" i="2"/>
  <c r="A238" i="2" s="1"/>
  <c r="H233" i="2"/>
  <c r="F229" i="2"/>
  <c r="E229" i="2"/>
  <c r="H228" i="2"/>
  <c r="H227" i="2"/>
  <c r="H225" i="2"/>
  <c r="H224" i="2"/>
  <c r="H221" i="2"/>
  <c r="H220" i="2"/>
  <c r="H217" i="2"/>
  <c r="H216" i="2"/>
  <c r="H215" i="2"/>
  <c r="H214" i="2"/>
  <c r="H213" i="2"/>
  <c r="H212" i="2"/>
  <c r="H210" i="2"/>
  <c r="H209" i="2"/>
  <c r="A209" i="2"/>
  <c r="G209" i="2" s="1"/>
  <c r="H205" i="2"/>
  <c r="H203" i="2"/>
  <c r="H202" i="2"/>
  <c r="H200" i="2"/>
  <c r="H198" i="2"/>
  <c r="H197" i="2"/>
  <c r="H196" i="2"/>
  <c r="H193" i="2"/>
  <c r="H192" i="2"/>
  <c r="H190" i="2"/>
  <c r="H189" i="2"/>
  <c r="H187" i="2"/>
  <c r="H186" i="2"/>
  <c r="H184" i="2"/>
  <c r="H183" i="2"/>
  <c r="H182" i="2"/>
  <c r="H180" i="2"/>
  <c r="H179" i="2"/>
  <c r="H176" i="2"/>
  <c r="H175" i="2"/>
  <c r="H174" i="2"/>
  <c r="A174" i="2"/>
  <c r="G174" i="2" s="1"/>
  <c r="H171" i="2"/>
  <c r="H170" i="2"/>
  <c r="E169" i="2"/>
  <c r="H168" i="2"/>
  <c r="H167" i="2"/>
  <c r="F166" i="2"/>
  <c r="H165" i="2"/>
  <c r="H164" i="2"/>
  <c r="H163" i="2"/>
  <c r="H162" i="2"/>
  <c r="H160" i="2"/>
  <c r="H159" i="2"/>
  <c r="H158" i="2"/>
  <c r="F155" i="2"/>
  <c r="H154" i="2"/>
  <c r="H153" i="2"/>
  <c r="F152" i="2"/>
  <c r="H151" i="2"/>
  <c r="H150" i="2"/>
  <c r="H148" i="2"/>
  <c r="H147" i="2"/>
  <c r="H146" i="2"/>
  <c r="H144" i="2"/>
  <c r="H143" i="2"/>
  <c r="H142" i="2"/>
  <c r="H140" i="2"/>
  <c r="H139" i="2"/>
  <c r="A139" i="2"/>
  <c r="H134" i="2"/>
  <c r="H133" i="2"/>
  <c r="H131" i="2"/>
  <c r="H130" i="2"/>
  <c r="H127" i="2"/>
  <c r="H126" i="2"/>
  <c r="H125" i="2"/>
  <c r="H123" i="2"/>
  <c r="H122" i="2"/>
  <c r="H120" i="2"/>
  <c r="H119" i="2"/>
  <c r="H117" i="2"/>
  <c r="H116" i="2"/>
  <c r="H114" i="2"/>
  <c r="H113" i="2"/>
  <c r="H111" i="2"/>
  <c r="H110" i="2"/>
  <c r="A110" i="2"/>
  <c r="G110" i="2" s="1"/>
  <c r="H107" i="2"/>
  <c r="H106" i="2"/>
  <c r="H105" i="2"/>
  <c r="H96" i="2"/>
  <c r="H95" i="2"/>
  <c r="H94" i="2"/>
  <c r="H93" i="2"/>
  <c r="H92" i="2"/>
  <c r="H91" i="2"/>
  <c r="H90" i="2"/>
  <c r="A90" i="2"/>
  <c r="A91" i="2" s="1"/>
  <c r="G91" i="2" s="1"/>
  <c r="H87" i="2"/>
  <c r="H86" i="2"/>
  <c r="H77" i="2"/>
  <c r="H76" i="2"/>
  <c r="H75" i="2"/>
  <c r="H74" i="2"/>
  <c r="H73" i="2"/>
  <c r="H72" i="2"/>
  <c r="H71" i="2"/>
  <c r="A71" i="2"/>
  <c r="G71" i="2" s="1"/>
  <c r="H67" i="2"/>
  <c r="H66" i="2"/>
  <c r="H65" i="2"/>
  <c r="H63" i="2"/>
  <c r="H62" i="2"/>
  <c r="H57" i="2"/>
  <c r="H56" i="2"/>
  <c r="H54" i="2"/>
  <c r="H53" i="2"/>
  <c r="H52" i="2"/>
  <c r="H44" i="2"/>
  <c r="H43" i="2"/>
  <c r="H39" i="2"/>
  <c r="H38" i="2"/>
  <c r="H36" i="2"/>
  <c r="H35" i="2"/>
  <c r="H34" i="2"/>
  <c r="A34" i="2"/>
  <c r="A35" i="2" s="1"/>
  <c r="H31" i="2"/>
  <c r="H26" i="2"/>
  <c r="H24" i="2"/>
  <c r="H23" i="2"/>
  <c r="H22" i="2"/>
  <c r="H20" i="2"/>
  <c r="H19" i="2"/>
  <c r="H18" i="2"/>
  <c r="A18" i="2"/>
  <c r="A19" i="2" s="1"/>
  <c r="A20" i="2" s="1"/>
  <c r="A21" i="2" s="1"/>
  <c r="H15" i="2"/>
  <c r="H14" i="2"/>
  <c r="H12" i="2"/>
  <c r="H11" i="2"/>
  <c r="E32" i="2" l="1"/>
  <c r="E172" i="2"/>
  <c r="F172" i="2"/>
  <c r="F50" i="2"/>
  <c r="E50" i="2"/>
  <c r="F206" i="2"/>
  <c r="F32" i="2"/>
  <c r="E234" i="2"/>
  <c r="E267" i="2"/>
  <c r="F267" i="2"/>
  <c r="F234" i="2"/>
  <c r="E206" i="2"/>
  <c r="A210" i="2"/>
  <c r="F137" i="2"/>
  <c r="E108" i="2"/>
  <c r="E137" i="2"/>
  <c r="F108" i="2"/>
  <c r="E68" i="2"/>
  <c r="E88" i="2"/>
  <c r="F88" i="2"/>
  <c r="F16" i="2"/>
  <c r="F68" i="2"/>
  <c r="H100" i="2"/>
  <c r="H81" i="2"/>
  <c r="H115" i="2"/>
  <c r="H194" i="2"/>
  <c r="H218" i="2"/>
  <c r="H264" i="2"/>
  <c r="H64" i="2"/>
  <c r="H250" i="2"/>
  <c r="H13" i="2"/>
  <c r="A9" i="2"/>
  <c r="H59" i="2"/>
  <c r="G52" i="2"/>
  <c r="H232" i="2"/>
  <c r="H241" i="2"/>
  <c r="H29" i="2"/>
  <c r="H40" i="2"/>
  <c r="H42" i="2"/>
  <c r="H121" i="2"/>
  <c r="H261" i="2"/>
  <c r="H48" i="2"/>
  <c r="H101" i="2"/>
  <c r="H156" i="2"/>
  <c r="H229" i="2"/>
  <c r="H247" i="2"/>
  <c r="H257" i="2"/>
  <c r="H49" i="2"/>
  <c r="H135" i="2"/>
  <c r="H155" i="2"/>
  <c r="H178" i="2"/>
  <c r="H185" i="2"/>
  <c r="H199" i="2"/>
  <c r="H204" i="2"/>
  <c r="H219" i="2"/>
  <c r="H222" i="2"/>
  <c r="H223" i="2"/>
  <c r="G18" i="2"/>
  <c r="H21" i="2"/>
  <c r="A72" i="2"/>
  <c r="A73" i="2" s="1"/>
  <c r="A74" i="2" s="1"/>
  <c r="G74" i="2" s="1"/>
  <c r="H78" i="2"/>
  <c r="H129" i="2"/>
  <c r="H145" i="2"/>
  <c r="H149" i="2"/>
  <c r="H191" i="2"/>
  <c r="H25" i="2"/>
  <c r="H41" i="2"/>
  <c r="H45" i="2"/>
  <c r="H58" i="2"/>
  <c r="H118" i="2"/>
  <c r="H132" i="2"/>
  <c r="H136" i="2"/>
  <c r="H157" i="2"/>
  <c r="A175" i="2"/>
  <c r="A176" i="2" s="1"/>
  <c r="H230" i="2"/>
  <c r="H265" i="2"/>
  <c r="H27" i="2"/>
  <c r="H28" i="2"/>
  <c r="G34" i="2"/>
  <c r="H166" i="2"/>
  <c r="H169" i="2"/>
  <c r="H201" i="2"/>
  <c r="H231" i="2"/>
  <c r="H253" i="2"/>
  <c r="H254" i="2"/>
  <c r="H263" i="2"/>
  <c r="G90" i="2"/>
  <c r="H128" i="2"/>
  <c r="H152" i="2"/>
  <c r="H161" i="2"/>
  <c r="H195" i="2"/>
  <c r="H30" i="2"/>
  <c r="H37" i="2"/>
  <c r="H10" i="2"/>
  <c r="H55" i="2"/>
  <c r="H124" i="2"/>
  <c r="H97" i="2"/>
  <c r="H177" i="2"/>
  <c r="A92" i="2"/>
  <c r="A140" i="2"/>
  <c r="A141" i="2" s="1"/>
  <c r="G139" i="2"/>
  <c r="H141" i="2"/>
  <c r="A111" i="2"/>
  <c r="A112" i="2" s="1"/>
  <c r="H188" i="2"/>
  <c r="H211" i="2"/>
  <c r="H226" i="2"/>
  <c r="H238" i="2"/>
  <c r="H262" i="2"/>
  <c r="G238" i="2"/>
  <c r="A239" i="2"/>
  <c r="G237" i="2"/>
  <c r="H181" i="2"/>
  <c r="G236" i="2"/>
  <c r="E268" i="2" l="1"/>
  <c r="E274" i="2" s="1"/>
  <c r="H68" i="2"/>
  <c r="H88" i="2"/>
  <c r="F69" i="2"/>
  <c r="H137" i="2"/>
  <c r="E69" i="2"/>
  <c r="H50" i="2"/>
  <c r="H16" i="2"/>
  <c r="H267" i="2"/>
  <c r="G9" i="2"/>
  <c r="A10" i="2"/>
  <c r="G175" i="2"/>
  <c r="H206" i="2"/>
  <c r="A211" i="2"/>
  <c r="A75" i="2"/>
  <c r="G75" i="2" s="1"/>
  <c r="G73" i="2"/>
  <c r="H108" i="2"/>
  <c r="H172" i="2"/>
  <c r="G72" i="2"/>
  <c r="H32" i="2"/>
  <c r="A93" i="2"/>
  <c r="G92" i="2"/>
  <c r="A177" i="2"/>
  <c r="A178" i="2" s="1"/>
  <c r="A179" i="2" s="1"/>
  <c r="G176" i="2"/>
  <c r="E207" i="2"/>
  <c r="E273" i="2" s="1"/>
  <c r="G53" i="2"/>
  <c r="A54" i="2"/>
  <c r="A240" i="2"/>
  <c r="A241" i="2" s="1"/>
  <c r="G239" i="2"/>
  <c r="G111" i="2"/>
  <c r="G35" i="2"/>
  <c r="A36" i="2"/>
  <c r="F268" i="2"/>
  <c r="H234" i="2"/>
  <c r="G140" i="2"/>
  <c r="F207" i="2"/>
  <c r="E272" i="2" l="1"/>
  <c r="E275" i="2" s="1"/>
  <c r="E269" i="2"/>
  <c r="G210" i="2"/>
  <c r="A76" i="2"/>
  <c r="G76" i="2" s="1"/>
  <c r="G240" i="2"/>
  <c r="G177" i="2"/>
  <c r="F269" i="2"/>
  <c r="F272" i="2"/>
  <c r="H69" i="2"/>
  <c r="H272" i="2" s="1"/>
  <c r="G54" i="2"/>
  <c r="A55" i="2"/>
  <c r="F273" i="2"/>
  <c r="H207" i="2"/>
  <c r="H273" i="2" s="1"/>
  <c r="A37" i="2"/>
  <c r="G36" i="2"/>
  <c r="A94" i="2"/>
  <c r="G93" i="2"/>
  <c r="F274" i="2"/>
  <c r="H268" i="2"/>
  <c r="H274" i="2" s="1"/>
  <c r="G211" i="2"/>
  <c r="A212" i="2"/>
  <c r="A77" i="2" l="1"/>
  <c r="G77" i="2" s="1"/>
  <c r="H269" i="2"/>
  <c r="F275" i="2"/>
  <c r="H275" i="2" s="1"/>
  <c r="G10" i="2"/>
  <c r="A11" i="2"/>
  <c r="A12" i="2" s="1"/>
  <c r="A13" i="2" s="1"/>
  <c r="A213" i="2"/>
  <c r="G212" i="2"/>
  <c r="G37" i="2"/>
  <c r="A38" i="2"/>
  <c r="A56" i="2"/>
  <c r="A57" i="2" s="1"/>
  <c r="G55" i="2"/>
  <c r="G94" i="2"/>
  <c r="A95" i="2"/>
  <c r="G19" i="2"/>
  <c r="A78" i="2" l="1"/>
  <c r="A79" i="2" s="1"/>
  <c r="A80" i="2" s="1"/>
  <c r="A214" i="2"/>
  <c r="G213" i="2"/>
  <c r="G20" i="2"/>
  <c r="A39" i="2"/>
  <c r="G38" i="2"/>
  <c r="A242" i="2"/>
  <c r="G241" i="2"/>
  <c r="A113" i="2"/>
  <c r="G112" i="2"/>
  <c r="G56" i="2"/>
  <c r="G95" i="2"/>
  <c r="A96" i="2"/>
  <c r="A97" i="2" s="1"/>
  <c r="A98" i="2" s="1"/>
  <c r="G11" i="2"/>
  <c r="G98" i="2" l="1"/>
  <c r="A99" i="2"/>
  <c r="G78" i="2"/>
  <c r="G79" i="2"/>
  <c r="G80" i="2"/>
  <c r="A81" i="2"/>
  <c r="G81" i="2" s="1"/>
  <c r="A22" i="2"/>
  <c r="A23" i="2" s="1"/>
  <c r="A24" i="2" s="1"/>
  <c r="G21" i="2"/>
  <c r="G214" i="2"/>
  <c r="A215" i="2"/>
  <c r="G242" i="2"/>
  <c r="A243" i="2"/>
  <c r="G141" i="2"/>
  <c r="A142" i="2"/>
  <c r="G113" i="2"/>
  <c r="A114" i="2"/>
  <c r="A40" i="2"/>
  <c r="A41" i="2" s="1"/>
  <c r="A42" i="2" s="1"/>
  <c r="G39" i="2"/>
  <c r="G96" i="2"/>
  <c r="A100" i="2" l="1"/>
  <c r="A101" i="2" s="1"/>
  <c r="G99" i="2"/>
  <c r="A82" i="2"/>
  <c r="G22" i="2"/>
  <c r="G114" i="2"/>
  <c r="A115" i="2"/>
  <c r="A143" i="2"/>
  <c r="G142" i="2"/>
  <c r="G215" i="2"/>
  <c r="A216" i="2"/>
  <c r="G243" i="2"/>
  <c r="A244" i="2"/>
  <c r="G40" i="2"/>
  <c r="A58" i="2"/>
  <c r="A59" i="2" s="1"/>
  <c r="A60" i="2" s="1"/>
  <c r="G60" i="2" s="1"/>
  <c r="G57" i="2"/>
  <c r="G101" i="2" l="1"/>
  <c r="A102" i="2"/>
  <c r="G82" i="2"/>
  <c r="A83" i="2"/>
  <c r="G58" i="2"/>
  <c r="A245" i="2"/>
  <c r="G244" i="2"/>
  <c r="G12" i="2"/>
  <c r="A144" i="2"/>
  <c r="G143" i="2"/>
  <c r="G97" i="2"/>
  <c r="G178" i="2"/>
  <c r="A217" i="2"/>
  <c r="G216" i="2"/>
  <c r="G115" i="2"/>
  <c r="A116" i="2"/>
  <c r="A103" i="2" l="1"/>
  <c r="G102" i="2"/>
  <c r="A84" i="2"/>
  <c r="G83" i="2"/>
  <c r="G100" i="2"/>
  <c r="G116" i="2"/>
  <c r="A117" i="2"/>
  <c r="A118" i="2" s="1"/>
  <c r="A246" i="2"/>
  <c r="G245" i="2"/>
  <c r="G179" i="2"/>
  <c r="A180" i="2"/>
  <c r="G144" i="2"/>
  <c r="A145" i="2"/>
  <c r="A218" i="2"/>
  <c r="A219" i="2" s="1"/>
  <c r="G217" i="2"/>
  <c r="G23" i="2"/>
  <c r="A104" i="2" l="1"/>
  <c r="G103" i="2"/>
  <c r="A85" i="2"/>
  <c r="A86" i="2" s="1"/>
  <c r="G84" i="2"/>
  <c r="A146" i="2"/>
  <c r="G145" i="2"/>
  <c r="G246" i="2"/>
  <c r="A247" i="2"/>
  <c r="G117" i="2"/>
  <c r="G218" i="2"/>
  <c r="G41" i="2"/>
  <c r="G180" i="2"/>
  <c r="A181" i="2"/>
  <c r="G104" i="2" l="1"/>
  <c r="A105" i="2"/>
  <c r="G85" i="2"/>
  <c r="G59" i="2"/>
  <c r="G146" i="2"/>
  <c r="A147" i="2"/>
  <c r="G181" i="2"/>
  <c r="A182" i="2"/>
  <c r="A248" i="2"/>
  <c r="A249" i="2" s="1"/>
  <c r="G247" i="2"/>
  <c r="G24" i="2"/>
  <c r="A25" i="2"/>
  <c r="A87" i="2" l="1"/>
  <c r="G86" i="2"/>
  <c r="A26" i="2"/>
  <c r="G25" i="2"/>
  <c r="G13" i="2"/>
  <c r="A14" i="2"/>
  <c r="G248" i="2"/>
  <c r="G182" i="2"/>
  <c r="A183" i="2"/>
  <c r="G147" i="2"/>
  <c r="A148" i="2"/>
  <c r="A119" i="2"/>
  <c r="A120" i="2" s="1"/>
  <c r="G118" i="2"/>
  <c r="G26" i="2" l="1"/>
  <c r="A27" i="2"/>
  <c r="A88" i="2"/>
  <c r="G87" i="2"/>
  <c r="G88" i="2" s="1"/>
  <c r="A184" i="2"/>
  <c r="G183" i="2"/>
  <c r="A15" i="2"/>
  <c r="G14" i="2"/>
  <c r="G119" i="2"/>
  <c r="A149" i="2"/>
  <c r="G148" i="2"/>
  <c r="G42" i="2"/>
  <c r="A43" i="2"/>
  <c r="G149" i="2" l="1"/>
  <c r="A150" i="2"/>
  <c r="A151" i="2" s="1"/>
  <c r="A16" i="2"/>
  <c r="G15" i="2"/>
  <c r="G16" i="2" s="1"/>
  <c r="G43" i="2"/>
  <c r="A44" i="2"/>
  <c r="G249" i="2"/>
  <c r="A250" i="2"/>
  <c r="A61" i="2"/>
  <c r="G61" i="2" s="1"/>
  <c r="A106" i="2"/>
  <c r="G105" i="2"/>
  <c r="G219" i="2"/>
  <c r="A220" i="2"/>
  <c r="A185" i="2"/>
  <c r="G184" i="2"/>
  <c r="A251" i="2" l="1"/>
  <c r="A252" i="2" s="1"/>
  <c r="G250" i="2"/>
  <c r="A107" i="2"/>
  <c r="G106" i="2"/>
  <c r="G220" i="2"/>
  <c r="A221" i="2"/>
  <c r="A45" i="2"/>
  <c r="A46" i="2" s="1"/>
  <c r="G46" i="2" s="1"/>
  <c r="G44" i="2"/>
  <c r="G150" i="2"/>
  <c r="G120" i="2"/>
  <c r="A121" i="2"/>
  <c r="A186" i="2"/>
  <c r="A187" i="2" s="1"/>
  <c r="A188" i="2" s="1"/>
  <c r="G185" i="2"/>
  <c r="A62" i="2"/>
  <c r="G107" i="2" l="1"/>
  <c r="G108" i="2" s="1"/>
  <c r="A108" i="2"/>
  <c r="G251" i="2"/>
  <c r="G45" i="2"/>
  <c r="A63" i="2"/>
  <c r="G62" i="2"/>
  <c r="G186" i="2"/>
  <c r="A222" i="2"/>
  <c r="A223" i="2" s="1"/>
  <c r="G221" i="2"/>
  <c r="G121" i="2"/>
  <c r="A122" i="2"/>
  <c r="A28" i="2"/>
  <c r="A29" i="2" s="1"/>
  <c r="A30" i="2" s="1"/>
  <c r="G151" i="2" l="1"/>
  <c r="A152" i="2"/>
  <c r="A64" i="2"/>
  <c r="G63" i="2"/>
  <c r="G122" i="2"/>
  <c r="A123" i="2"/>
  <c r="G27" i="2"/>
  <c r="G222" i="2"/>
  <c r="G64" i="2" l="1"/>
  <c r="A65" i="2"/>
  <c r="A124" i="2"/>
  <c r="G123" i="2"/>
  <c r="A153" i="2"/>
  <c r="G152" i="2"/>
  <c r="G187" i="2"/>
  <c r="A253" i="2"/>
  <c r="A254" i="2" s="1"/>
  <c r="G252" i="2"/>
  <c r="A47" i="2" l="1"/>
  <c r="A48" i="2" s="1"/>
  <c r="A49" i="2" s="1"/>
  <c r="G124" i="2"/>
  <c r="A125" i="2"/>
  <c r="G253" i="2"/>
  <c r="G188" i="2"/>
  <c r="A189" i="2"/>
  <c r="G153" i="2"/>
  <c r="A154" i="2"/>
  <c r="A66" i="2"/>
  <c r="G65" i="2"/>
  <c r="A224" i="2" l="1"/>
  <c r="G223" i="2"/>
  <c r="A67" i="2"/>
  <c r="G66" i="2"/>
  <c r="G189" i="2"/>
  <c r="A192" i="2"/>
  <c r="A190" i="2"/>
  <c r="A126" i="2"/>
  <c r="G125" i="2"/>
  <c r="G28" i="2"/>
  <c r="G154" i="2"/>
  <c r="A155" i="2"/>
  <c r="A156" i="2" s="1"/>
  <c r="A157" i="2" s="1"/>
  <c r="G47" i="2"/>
  <c r="A191" i="2" l="1"/>
  <c r="G191" i="2" s="1"/>
  <c r="G190" i="2"/>
  <c r="G67" i="2"/>
  <c r="G68" i="2" s="1"/>
  <c r="A68" i="2"/>
  <c r="A193" i="2"/>
  <c r="A194" i="2" s="1"/>
  <c r="A195" i="2" s="1"/>
  <c r="G192" i="2"/>
  <c r="A127" i="2"/>
  <c r="G126" i="2"/>
  <c r="G155" i="2"/>
  <c r="A225" i="2"/>
  <c r="A226" i="2" s="1"/>
  <c r="A227" i="2" s="1"/>
  <c r="G224" i="2"/>
  <c r="G193" i="2" l="1"/>
  <c r="A255" i="2"/>
  <c r="G254" i="2"/>
  <c r="G225" i="2"/>
  <c r="G127" i="2"/>
  <c r="A128" i="2"/>
  <c r="A129" i="2" s="1"/>
  <c r="G29" i="2" l="1"/>
  <c r="G128" i="2"/>
  <c r="G48" i="2"/>
  <c r="A256" i="2"/>
  <c r="G255" i="2"/>
  <c r="G256" i="2" l="1"/>
  <c r="A257" i="2"/>
  <c r="A258" i="2" s="1"/>
  <c r="A259" i="2" s="1"/>
  <c r="G226" i="2"/>
  <c r="G194" i="2"/>
  <c r="G156" i="2"/>
  <c r="G257" i="2" l="1"/>
  <c r="G30" i="2" l="1"/>
  <c r="A31" i="2"/>
  <c r="G49" i="2"/>
  <c r="G50" i="2" s="1"/>
  <c r="A50" i="2"/>
  <c r="G129" i="2"/>
  <c r="A130" i="2"/>
  <c r="G31" i="2" l="1"/>
  <c r="G32" i="2" s="1"/>
  <c r="A32" i="2"/>
  <c r="A69" i="2" s="1"/>
  <c r="G195" i="2"/>
  <c r="A196" i="2"/>
  <c r="A158" i="2"/>
  <c r="G157" i="2"/>
  <c r="A228" i="2"/>
  <c r="G227" i="2"/>
  <c r="G130" i="2"/>
  <c r="A131" i="2"/>
  <c r="G258" i="2"/>
  <c r="G259" i="2"/>
  <c r="A260" i="2"/>
  <c r="A272" i="2" l="1"/>
  <c r="G69" i="2"/>
  <c r="G272" i="2" s="1"/>
  <c r="G228" i="2"/>
  <c r="A229" i="2"/>
  <c r="A230" i="2" s="1"/>
  <c r="A231" i="2" s="1"/>
  <c r="A232" i="2" s="1"/>
  <c r="A233" i="2" s="1"/>
  <c r="A159" i="2"/>
  <c r="G158" i="2"/>
  <c r="A261" i="2"/>
  <c r="A262" i="2" s="1"/>
  <c r="A263" i="2" s="1"/>
  <c r="A264" i="2" s="1"/>
  <c r="A265" i="2" s="1"/>
  <c r="A266" i="2" s="1"/>
  <c r="G260" i="2"/>
  <c r="A132" i="2"/>
  <c r="G132" i="2" s="1"/>
  <c r="G131" i="2"/>
  <c r="G196" i="2"/>
  <c r="A197" i="2"/>
  <c r="A133" i="2" l="1"/>
  <c r="G159" i="2"/>
  <c r="A160" i="2"/>
  <c r="A161" i="2" s="1"/>
  <c r="A198" i="2"/>
  <c r="G197" i="2"/>
  <c r="G229" i="2"/>
  <c r="G261" i="2"/>
  <c r="G160" i="2" l="1"/>
  <c r="A134" i="2"/>
  <c r="A135" i="2" s="1"/>
  <c r="A136" i="2" s="1"/>
  <c r="G133" i="2"/>
  <c r="A199" i="2"/>
  <c r="G198" i="2"/>
  <c r="A200" i="2" l="1"/>
  <c r="A201" i="2" s="1"/>
  <c r="G199" i="2"/>
  <c r="G134" i="2"/>
  <c r="G262" i="2" l="1"/>
  <c r="G230" i="2"/>
  <c r="G200" i="2"/>
  <c r="A162" i="2" l="1"/>
  <c r="G161" i="2"/>
  <c r="G135" i="2" l="1"/>
  <c r="A163" i="2"/>
  <c r="G162" i="2"/>
  <c r="G201" i="2" l="1"/>
  <c r="A202" i="2"/>
  <c r="A203" i="2" s="1"/>
  <c r="G163" i="2"/>
  <c r="A164" i="2"/>
  <c r="G263" i="2"/>
  <c r="G164" i="2" l="1"/>
  <c r="A165" i="2"/>
  <c r="A166" i="2" s="1"/>
  <c r="G202" i="2"/>
  <c r="G231" i="2"/>
  <c r="G165" i="2" l="1"/>
  <c r="A137" i="2" l="1"/>
  <c r="G136" i="2"/>
  <c r="G137" i="2" s="1"/>
  <c r="G264" i="2" l="1"/>
  <c r="A167" i="2"/>
  <c r="G166" i="2"/>
  <c r="G203" i="2"/>
  <c r="A204" i="2"/>
  <c r="G232" i="2"/>
  <c r="G233" i="2" l="1"/>
  <c r="G234" i="2" s="1"/>
  <c r="A234" i="2"/>
  <c r="A168" i="2"/>
  <c r="G167" i="2"/>
  <c r="G204" i="2"/>
  <c r="A205" i="2"/>
  <c r="G168" i="2" l="1"/>
  <c r="A169" i="2"/>
  <c r="G205" i="2"/>
  <c r="G206" i="2" s="1"/>
  <c r="A206" i="2"/>
  <c r="A170" i="2" l="1"/>
  <c r="G169" i="2"/>
  <c r="G265" i="2"/>
  <c r="G170" i="2" l="1"/>
  <c r="A171" i="2"/>
  <c r="G266" i="2"/>
  <c r="G267" i="2" s="1"/>
  <c r="A267" i="2"/>
  <c r="A268" i="2" s="1"/>
  <c r="A274" i="2" s="1"/>
  <c r="G268" i="2" l="1"/>
  <c r="G274" i="2" s="1"/>
  <c r="G171" i="2"/>
  <c r="A172" i="2"/>
  <c r="A207" i="2" s="1"/>
  <c r="A269" i="2" s="1"/>
  <c r="G172" i="2" l="1"/>
  <c r="G207" i="2" s="1"/>
  <c r="A273" i="2"/>
  <c r="A275" i="2" s="1"/>
  <c r="G273" i="2" l="1"/>
  <c r="G275" i="2" s="1"/>
  <c r="G269" i="2"/>
</calcChain>
</file>

<file path=xl/sharedStrings.xml><?xml version="1.0" encoding="utf-8"?>
<sst xmlns="http://schemas.openxmlformats.org/spreadsheetml/2006/main" count="372" uniqueCount="260">
  <si>
    <t>Кон-т уч-ся</t>
  </si>
  <si>
    <t>№ п/п</t>
  </si>
  <si>
    <t>Автор и наименование учебников</t>
  </si>
  <si>
    <t>год издания</t>
  </si>
  <si>
    <t>кол-во учебников в  фонде</t>
  </si>
  <si>
    <t>всего  использ-ся</t>
  </si>
  <si>
    <t>% обесп. по фонду   гр.5:гр.1х100</t>
  </si>
  <si>
    <t>%  использ. фонда гр.6:гр.5х100</t>
  </si>
  <si>
    <t xml:space="preserve"> 1 класс (6)</t>
  </si>
  <si>
    <t>Ветшанова А. Букварь.</t>
  </si>
  <si>
    <t>Горецкий В. Руссская азбука.</t>
  </si>
  <si>
    <t>2000 и выше</t>
  </si>
  <si>
    <t>Итого: Чтение</t>
  </si>
  <si>
    <t>Итого: Русский язык</t>
  </si>
  <si>
    <t>Эсеналиева К.Буйлякеева Р. Кыргыз тили</t>
  </si>
  <si>
    <t>Итого: Математика</t>
  </si>
  <si>
    <t>Мамбетова З. Родиноведение</t>
  </si>
  <si>
    <t>Жумакадырова Ч., и др. ОБЖ 1-9 кл.</t>
  </si>
  <si>
    <t>ИТОГО за 1 класс</t>
  </si>
  <si>
    <t>2 класс (8)</t>
  </si>
  <si>
    <t>Даувальдер О. Русский язык</t>
  </si>
  <si>
    <t>Рамзаева Т.Г. Русский язык</t>
  </si>
  <si>
    <t>Полякова А. Русский язык</t>
  </si>
  <si>
    <t>Итого:Русский язык</t>
  </si>
  <si>
    <t>Голованова М., Горецкий В. Родная речь</t>
  </si>
  <si>
    <t>Дербишева З. Русское слово</t>
  </si>
  <si>
    <t>Мамбетова  З. Родиноведение</t>
  </si>
  <si>
    <t>Касей М. Музыка</t>
  </si>
  <si>
    <t>ИТОГО: за 2 класс</t>
  </si>
  <si>
    <t>3 класс (9)</t>
  </si>
  <si>
    <t>Даувальтер О.  Русский язык</t>
  </si>
  <si>
    <t>Полякова Т. Русский язык</t>
  </si>
  <si>
    <t>Бухова Е., Солошенко О. Родиноведение</t>
  </si>
  <si>
    <t>Итого: Иностранный язык</t>
  </si>
  <si>
    <t xml:space="preserve">Касей М. Музыка </t>
  </si>
  <si>
    <t>ИТОГО: за 3 класс</t>
  </si>
  <si>
    <t>Рамзаева Т. Русский язык</t>
  </si>
  <si>
    <t>Полякова А.  Русский язык</t>
  </si>
  <si>
    <t>Итого:  Русский  язык</t>
  </si>
  <si>
    <t>Озмитель Е. Книга для чтения</t>
  </si>
  <si>
    <t>Итого: Книга для чтения</t>
  </si>
  <si>
    <t>Итого:  Родиноведение</t>
  </si>
  <si>
    <t>Касей М.  Музыка</t>
  </si>
  <si>
    <t>Акматов Д.   ИХТ</t>
  </si>
  <si>
    <t>Жумакадырова Ч.  ОБЖ 1-9 кл.</t>
  </si>
  <si>
    <t>ИТОГО: за 4 класс</t>
  </si>
  <si>
    <t>ИТОГО  1-4 классы:</t>
  </si>
  <si>
    <t>Мусаев А.   Кыргыз адабияты</t>
  </si>
  <si>
    <t xml:space="preserve">Итого:  Литература </t>
  </si>
  <si>
    <t>Виленкин Н. Математика</t>
  </si>
  <si>
    <t>ИТОГО: за 5 класс</t>
  </si>
  <si>
    <t>Виленкин  Н.Математика</t>
  </si>
  <si>
    <t>Итого:  Математика</t>
  </si>
  <si>
    <t>Итого: История</t>
  </si>
  <si>
    <t xml:space="preserve">Итого:  Биология </t>
  </si>
  <si>
    <t>ИТОГО за 6 класс</t>
  </si>
  <si>
    <t>Мамытов Ж. Кыргыз тили</t>
  </si>
  <si>
    <t>Оморова А. Кыргыз адабияты</t>
  </si>
  <si>
    <t>Итого: Литература</t>
  </si>
  <si>
    <t>Юсупова А. Английский язык</t>
  </si>
  <si>
    <t>Макарычев Ю. Алгебра</t>
  </si>
  <si>
    <t>Итого: Алгебра</t>
  </si>
  <si>
    <t>Атанасян Л. Геометрия 7-9</t>
  </si>
  <si>
    <t>Итого:  Геометрия</t>
  </si>
  <si>
    <t xml:space="preserve">Мамбетакунов Э.  Физика </t>
  </si>
  <si>
    <t>Итого: Физика</t>
  </si>
  <si>
    <t>Чоротегин Т. История Кыргызстана</t>
  </si>
  <si>
    <t>Агибалова  Е. История средних веков</t>
  </si>
  <si>
    <t>Бурин С. Новая история</t>
  </si>
  <si>
    <t>Быховский Е.  Биология 7-8</t>
  </si>
  <si>
    <t>Захаров В. Биология</t>
  </si>
  <si>
    <t>Итого:Биология</t>
  </si>
  <si>
    <t>ИТОГО за 7 класс</t>
  </si>
  <si>
    <t>Искакова Д. Кыргыз адабияты</t>
  </si>
  <si>
    <t>Итого: Кыргыз адабияты</t>
  </si>
  <si>
    <t>Бархударов С. Русский язык</t>
  </si>
  <si>
    <t xml:space="preserve">Беленький Г.  Литература </t>
  </si>
  <si>
    <t>Итого:  Алгебра</t>
  </si>
  <si>
    <t>Погорелов А. Геометрия 7-11</t>
  </si>
  <si>
    <t>Итого : Геометрия</t>
  </si>
  <si>
    <t>Перышкин А. Физика</t>
  </si>
  <si>
    <t>Итого: Химия</t>
  </si>
  <si>
    <t>Цузмер А.  Биология</t>
  </si>
  <si>
    <t>Батуев А. Биология</t>
  </si>
  <si>
    <t>Итого:История</t>
  </si>
  <si>
    <t>ИТОГО за 8 класс</t>
  </si>
  <si>
    <t>Абдувалиев И.  Кыргыз язык</t>
  </si>
  <si>
    <t>Маранцман В.  Литература</t>
  </si>
  <si>
    <t xml:space="preserve">Старков  А.  Английский  язык </t>
  </si>
  <si>
    <t xml:space="preserve">Афанасьева О. Английский  язык </t>
  </si>
  <si>
    <t>Юсупова. А. Английский язык</t>
  </si>
  <si>
    <t>Итого: Геометрия</t>
  </si>
  <si>
    <t>Кикоин И. Физика</t>
  </si>
  <si>
    <t>Рудзитис Г. Химия</t>
  </si>
  <si>
    <t>Ботвинников А. Черчение  8-9</t>
  </si>
  <si>
    <t>Итого: 9 класс</t>
  </si>
  <si>
    <t>Итого 5-9 классы:</t>
  </si>
  <si>
    <t>Греков В. Пособие по русскому языку 10-11</t>
  </si>
  <si>
    <t xml:space="preserve">Власенков А. Русский язык 10-11 </t>
  </si>
  <si>
    <t xml:space="preserve">Абылаева Н.  Кыргыз тили  </t>
  </si>
  <si>
    <t>Исаева В. Кырзыз адабияты</t>
  </si>
  <si>
    <t>Юсупова А.Н Английский язык</t>
  </si>
  <si>
    <t>Погорелов А.В. Геометрия 7-11</t>
  </si>
  <si>
    <t>Атанасян Л.С. Геометрия 10-11</t>
  </si>
  <si>
    <t>Рудзитис Г. Е. Химия</t>
  </si>
  <si>
    <t xml:space="preserve">Полянский Ю.И.  Общая биология 10-11 </t>
  </si>
  <si>
    <t>Итого: Биология</t>
  </si>
  <si>
    <t>Осмонов О. История Кыргызстана</t>
  </si>
  <si>
    <t>ИТОГО за 10 класс</t>
  </si>
  <si>
    <t>Итого:  Русская литература</t>
  </si>
  <si>
    <t>Афанасьева О.  Английский язык 10-11</t>
  </si>
  <si>
    <t>Итого: Алгебра и начала анализа</t>
  </si>
  <si>
    <t>Погорелов Геометрия 7-11</t>
  </si>
  <si>
    <t>Мякишев  Г.Я. Физика</t>
  </si>
  <si>
    <t>Рудзитис Г.Е. Химия</t>
  </si>
  <si>
    <t>Итого: Химии</t>
  </si>
  <si>
    <t>Максаковский В.П.  География</t>
  </si>
  <si>
    <t>Левитан Е.П. Астрономия</t>
  </si>
  <si>
    <t>Осмонов О. История Кыргызстана.</t>
  </si>
  <si>
    <t>Бреславский В.И. ДПМ</t>
  </si>
  <si>
    <t>Итого:  за  11класс</t>
  </si>
  <si>
    <t>Итого:  10-11 класс</t>
  </si>
  <si>
    <t>ВСЕГО: за 1-11 класс</t>
  </si>
  <si>
    <t>контингенты</t>
  </si>
  <si>
    <t>обеспеченность по возрастным категориям</t>
  </si>
  <si>
    <t>1-4 классы</t>
  </si>
  <si>
    <t>5-9 классы</t>
  </si>
  <si>
    <t>10-11 классы</t>
  </si>
  <si>
    <t>Всего</t>
  </si>
  <si>
    <t>МП.</t>
  </si>
  <si>
    <t>Заведующая библиотекой______________________________</t>
  </si>
  <si>
    <t>(ФИО подпись)</t>
  </si>
  <si>
    <t>Мамбетова З.  Архипова И. Родиноведение</t>
  </si>
  <si>
    <t>Итого: Родиноведения</t>
  </si>
  <si>
    <t xml:space="preserve">Абдышева Ч., Английский язык </t>
  </si>
  <si>
    <t>Мордкович  А. Алгебра в 2-х частях</t>
  </si>
  <si>
    <t>Погорелов А. Геометрия 7-9</t>
  </si>
  <si>
    <t>Бунчук А.В., Шахмаев Н.М., Физика</t>
  </si>
  <si>
    <t>Ибрагимов С. Кыргыз тили</t>
  </si>
  <si>
    <t>Рысбаева Б. Химия</t>
  </si>
  <si>
    <t xml:space="preserve">Бакиров Н. География      </t>
  </si>
  <si>
    <t>Доолоткелдиева Т. Биология</t>
  </si>
  <si>
    <t>Беляев Д. Биология</t>
  </si>
  <si>
    <t>Иманкулов  М.  Суверенный Кыргызстан</t>
  </si>
  <si>
    <t>1991 и выше</t>
  </si>
  <si>
    <t>1992 и выше</t>
  </si>
  <si>
    <t xml:space="preserve">       </t>
  </si>
  <si>
    <t>Буйлякеева Р. Кыргызский язык и чтение</t>
  </si>
  <si>
    <t>2010 и выше</t>
  </si>
  <si>
    <t>Итого: Английский язык</t>
  </si>
  <si>
    <t>Озмитель Е.Е. Русская литература</t>
  </si>
  <si>
    <t>Осмонов О. История Кыргызстана и Мировая история</t>
  </si>
  <si>
    <t>Мамбетакунов Э. Естествознание</t>
  </si>
  <si>
    <t>Акматов Д. ИХТ</t>
  </si>
  <si>
    <t>Муратов А. Музыка</t>
  </si>
  <si>
    <t>Усеналиев Т. Мусаев А. Кыргыз адабияты</t>
  </si>
  <si>
    <t>Бреусенко Л.М.  Русский язык</t>
  </si>
  <si>
    <t>Бреусенко  Л.М.  Русский язык</t>
  </si>
  <si>
    <t>Баранов М.Т., Ладыженская Т.А. Русский язык</t>
  </si>
  <si>
    <t>Пасечник В.В., Биология</t>
  </si>
  <si>
    <t>Коринская В. География материков</t>
  </si>
  <si>
    <t xml:space="preserve">Старков А. Английский язык </t>
  </si>
  <si>
    <t>Габриэлян О.С. Химия</t>
  </si>
  <si>
    <t>Захаров В., Сонин Н. Биология</t>
  </si>
  <si>
    <t>Омурбеков Т.И. История Кыргызстана</t>
  </si>
  <si>
    <t>Осмонов А. Физическая география Кыргызстана</t>
  </si>
  <si>
    <r>
      <t>8 класс (14)</t>
    </r>
    <r>
      <rPr>
        <b/>
        <sz val="10"/>
        <color indexed="10"/>
        <rFont val="Times New Roman"/>
        <family val="1"/>
        <charset val="204"/>
      </rPr>
      <t xml:space="preserve"> </t>
    </r>
  </si>
  <si>
    <t>Иманкулов  М.  История Кыргызстана</t>
  </si>
  <si>
    <t>9 класс (14)</t>
  </si>
  <si>
    <t>10 класс (14)</t>
  </si>
  <si>
    <t>Лебедев Ю.В. Русская литература ХХ века</t>
  </si>
  <si>
    <t xml:space="preserve">Колмогоров А.  Алгебра и начала анализа </t>
  </si>
  <si>
    <t>Пилон  Ж. Граждановедение и участие  в управлении государством. 1-я часть</t>
  </si>
  <si>
    <t>11 класс (15)</t>
  </si>
  <si>
    <t>Греков В. Ф. Пособие по русскому языку10-11</t>
  </si>
  <si>
    <t>Агеносова В.В. Литература</t>
  </si>
  <si>
    <t>Агеносова В.В. Хрестоматия по литературе</t>
  </si>
  <si>
    <t xml:space="preserve">Колмогоров А.  Алгебра и начала анализа 10-11 </t>
  </si>
  <si>
    <t>Захаров В.Б. Биология. Общая биология.</t>
  </si>
  <si>
    <t>Пилон Ж. Граждановедение и участие в управлении государством</t>
  </si>
  <si>
    <t>Русский  язык обучения</t>
  </si>
  <si>
    <t xml:space="preserve"> </t>
  </si>
  <si>
    <t>2006 и выше</t>
  </si>
  <si>
    <t>Моро М.И. Математика в 2-х частях</t>
  </si>
  <si>
    <t>2003 и выше</t>
  </si>
  <si>
    <t>2004 и выше</t>
  </si>
  <si>
    <t>Кенчиева Ч., Сарылбекова З. и др.  Кыргызский язык и чтение</t>
  </si>
  <si>
    <t>Ахматов Д. ИЗО ( ИХТ)</t>
  </si>
  <si>
    <t>Голованова М. Родная речь (в 2-х частях)</t>
  </si>
  <si>
    <t>Озмитель Е., Власова И.В. Книга для чтения</t>
  </si>
  <si>
    <t>Бухова Е., Солошенко О., Шаповалова Е.П. Родиноведение</t>
  </si>
  <si>
    <t>Акматов Д., Багдасарян А. ИХТ</t>
  </si>
  <si>
    <t>Калюжная  Л., Качигулова В.Н. Русский язык</t>
  </si>
  <si>
    <t>Моро М. Математика (в 2-х частях)</t>
  </si>
  <si>
    <t xml:space="preserve">2004 и выше </t>
  </si>
  <si>
    <t>4 класс (9)</t>
  </si>
  <si>
    <t>Жусупбекова Н.С. и др. Кыргыз тили</t>
  </si>
  <si>
    <t>Осмонов О., и др. История Кыргызстана и Мировая история</t>
  </si>
  <si>
    <t xml:space="preserve">Итого: Осмонов О. </t>
  </si>
  <si>
    <t>Осмонов О., и др. Человек и общество</t>
  </si>
  <si>
    <t>Кыдыралиев С.К. и др. Математика</t>
  </si>
  <si>
    <t>2002 и выше</t>
  </si>
  <si>
    <t>Мамбеталиев Ч., и др. Технология</t>
  </si>
  <si>
    <t>Орускулов Т.,  и др. Информатика</t>
  </si>
  <si>
    <t>5 класс (13)</t>
  </si>
  <si>
    <t>Кыдыралиев С.К. и др.  Математика 2018</t>
  </si>
  <si>
    <t>Вигасин А.А.  История Древнего мира</t>
  </si>
  <si>
    <t>2007 и выше</t>
  </si>
  <si>
    <t xml:space="preserve">Субанова М.,  и др. Биология </t>
  </si>
  <si>
    <t>Осмонов О., и др.  Человек и общество</t>
  </si>
  <si>
    <t>География</t>
  </si>
  <si>
    <t>Орускулов Т., и др. Информатика</t>
  </si>
  <si>
    <t>6 класс (14)</t>
  </si>
  <si>
    <t>Коровина В.  Литература  (в 2-х частях)</t>
  </si>
  <si>
    <t>Курдюмова Т.  Литература (в 2-х частях)</t>
  </si>
  <si>
    <t>Абдышева Ч., ж.б.  Английский язык</t>
  </si>
  <si>
    <t>Итого: Информатика и ИКТ</t>
  </si>
  <si>
    <t>7 класс (12)</t>
  </si>
  <si>
    <t>2008 и выше</t>
  </si>
  <si>
    <t>Бархударов С., Крючков С.Е. Русский язык (в 2-х частях)</t>
  </si>
  <si>
    <t>Курдюмова Т.Ф. Литература (в 2-х частях)</t>
  </si>
  <si>
    <t>Коровина В., Журавлев В.П. и др.  Литература  (в 2-х частях)</t>
  </si>
  <si>
    <t>2005 и выше</t>
  </si>
  <si>
    <t>Мордкович А.  Алгебра (в 2-х частях)</t>
  </si>
  <si>
    <t>2001 и выше</t>
  </si>
  <si>
    <t>Рысбаева Б. и др. Химия</t>
  </si>
  <si>
    <t>Рудзитис Г., Фельдман Ф. и др.  Химия</t>
  </si>
  <si>
    <t>1998 и выше</t>
  </si>
  <si>
    <t>Коровина В. Литература (в 2-х частях)</t>
  </si>
  <si>
    <t>1996 и выше</t>
  </si>
  <si>
    <t>Погорелов. Геометрия 7-9</t>
  </si>
  <si>
    <t>Перышкин А.В.,  Физика</t>
  </si>
  <si>
    <t>Старков А. Р. Английский язык</t>
  </si>
  <si>
    <t xml:space="preserve">Афанасьева О.  И др.  Английский язык 10-11 </t>
  </si>
  <si>
    <t>Мякишев Г.Я. Физика</t>
  </si>
  <si>
    <t xml:space="preserve">Габриэлян О. С. Химия </t>
  </si>
  <si>
    <t xml:space="preserve">Беляев  Д.К. и др. Биология </t>
  </si>
  <si>
    <t xml:space="preserve">Максаковский В.П. География </t>
  </si>
  <si>
    <t xml:space="preserve">2012 и выше </t>
  </si>
  <si>
    <t xml:space="preserve">2006 и выше </t>
  </si>
  <si>
    <t xml:space="preserve">Старков А. Английский  язык  </t>
  </si>
  <si>
    <t xml:space="preserve">2002 и выше </t>
  </si>
  <si>
    <t>Алимов Ш.А., Колягин Ю.М., Ткачева М.В. Математика. Геометрия (базовый и углубленный уровень) 10-11 кл.</t>
  </si>
  <si>
    <t>2013 и выше</t>
  </si>
  <si>
    <t>Полянский Ю.И. Общая биология 10-11</t>
  </si>
  <si>
    <t xml:space="preserve">        Сведения о состоянии фонда учебников школьных библиотек и обеспеченность учебниками в 2019-2020 учебном году</t>
  </si>
  <si>
    <t>2013/18</t>
  </si>
  <si>
    <t>Дооталиев А. Краткие рассказы по истории Кыргызстана</t>
  </si>
  <si>
    <t>Ботвинников  А. Черчение 8-9</t>
  </si>
  <si>
    <t xml:space="preserve">  Указание: Заполнять можно в столбцах E и F, а в столбце A клетки: А7,А17,А33,А51,А70,А89,А109,А138,А173,А208,А235</t>
  </si>
  <si>
    <t xml:space="preserve">СШ №                       Область__________________   район_____________      г._____________ Код школы: </t>
  </si>
  <si>
    <t>Директор школы____________________________</t>
  </si>
  <si>
    <t xml:space="preserve">Примечание:  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</si>
  <si>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</si>
  <si>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 xml:space="preserve">2. Процент использования фонда (графа 8) вычисляется  по указанной формуле построчно до конца таблицы. 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</si>
  <si>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</si>
  <si>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</si>
  <si>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</si>
  <si>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6.  Средние проценты по параллелям выводятся в отдельную таблицу.</t>
  </si>
  <si>
    <t xml:space="preserve">Первомайский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</si>
</sst>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CC3399"/>
      <name val="Times New Roman"/>
      <family val="1"/>
      <charset val="204"/>
    </font>
    <font>
      <b/>
      <sz val="10"/>
      <color rgb="FFCC0099"/>
      <name val="Times New Roman"/>
      <family val="1"/>
      <charset val="204"/>
    </font>
    <font>
      <sz val="10"/>
      <color rgb="FFCC0099"/>
      <name val="Times New Roman"/>
      <family val="1"/>
      <charset val="204"/>
    </font>
    <font>
      <b/>
      <sz val="10"/>
      <color rgb="FFD60093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0"/>
      <color theme="8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8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9" fillId="3" borderId="1" xfId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vertical="center"/>
    </xf>
    <xf numFmtId="0" fontId="6" fillId="4" borderId="1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0" fontId="12" fillId="4" borderId="1" xfId="1" applyFont="1" applyFill="1" applyBorder="1" applyAlignment="1" applyProtection="1">
      <alignment horizontal="center" vertical="center"/>
    </xf>
    <xf numFmtId="0" fontId="14" fillId="4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10" fillId="6" borderId="1" xfId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Protection="1"/>
    <xf numFmtId="0" fontId="10" fillId="6" borderId="1" xfId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10" fillId="6" borderId="1" xfId="1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top" wrapText="1"/>
    </xf>
    <xf numFmtId="10" fontId="3" fillId="0" borderId="0" xfId="0" applyNumberFormat="1" applyFont="1" applyFill="1" applyAlignment="1" applyProtection="1">
      <alignment horizontal="center"/>
    </xf>
    <xf numFmtId="10" fontId="22" fillId="0" borderId="0" xfId="0" applyNumberFormat="1" applyFont="1" applyFill="1" applyProtection="1">
      <protection locked="0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10" fontId="9" fillId="6" borderId="1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 applyProtection="1">
      <alignment horizontal="center"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5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horizontal="center" vertical="center"/>
    </xf>
    <xf numFmtId="10" fontId="9" fillId="3" borderId="1" xfId="0" applyNumberFormat="1" applyFont="1" applyFill="1" applyBorder="1" applyAlignment="1" applyProtection="1">
      <alignment horizontal="center" vertical="center"/>
    </xf>
    <xf numFmtId="10" fontId="20" fillId="4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4" fillId="2" borderId="0" xfId="0" applyNumberFormat="1" applyFont="1" applyFill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Protection="1"/>
    <xf numFmtId="0" fontId="4" fillId="0" borderId="0" xfId="0" applyNumberFormat="1" applyFont="1" applyFill="1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9" fillId="6" borderId="1" xfId="1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Protection="1"/>
    <xf numFmtId="0" fontId="8" fillId="3" borderId="1" xfId="0" applyNumberFormat="1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vertical="center"/>
    </xf>
    <xf numFmtId="0" fontId="19" fillId="7" borderId="1" xfId="0" applyFont="1" applyFill="1" applyBorder="1" applyProtection="1"/>
    <xf numFmtId="0" fontId="18" fillId="7" borderId="1" xfId="0" applyNumberFormat="1" applyFont="1" applyFill="1" applyBorder="1" applyAlignment="1" applyProtection="1">
      <alignment horizontal="center"/>
    </xf>
    <xf numFmtId="10" fontId="15" fillId="7" borderId="1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/>
    </xf>
    <xf numFmtId="0" fontId="16" fillId="7" borderId="1" xfId="1" applyFont="1" applyFill="1" applyBorder="1" applyAlignment="1" applyProtection="1">
      <alignment vertical="center"/>
    </xf>
    <xf numFmtId="0" fontId="17" fillId="7" borderId="1" xfId="0" applyFont="1" applyFill="1" applyBorder="1" applyProtection="1"/>
    <xf numFmtId="0" fontId="16" fillId="7" borderId="1" xfId="0" applyNumberFormat="1" applyFont="1" applyFill="1" applyBorder="1" applyAlignment="1" applyProtection="1">
      <alignment horizontal="center" vertical="center"/>
    </xf>
    <xf numFmtId="10" fontId="21" fillId="7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Protection="1"/>
    <xf numFmtId="10" fontId="7" fillId="0" borderId="1" xfId="0" applyNumberFormat="1" applyFont="1" applyFill="1" applyBorder="1" applyAlignment="1" applyProtection="1">
      <alignment horizontal="center" vertical="center"/>
    </xf>
    <xf numFmtId="10" fontId="24" fillId="0" borderId="1" xfId="0" applyNumberFormat="1" applyFont="1" applyFill="1" applyBorder="1" applyAlignment="1" applyProtection="1">
      <alignment horizontal="center" vertical="center"/>
    </xf>
    <xf numFmtId="10" fontId="7" fillId="0" borderId="4" xfId="0" applyNumberFormat="1" applyFont="1" applyFill="1" applyBorder="1" applyAlignment="1" applyProtection="1">
      <alignment horizontal="center" vertical="center"/>
    </xf>
    <xf numFmtId="10" fontId="7" fillId="0" borderId="0" xfId="0" applyNumberFormat="1" applyFont="1" applyFill="1" applyProtection="1"/>
    <xf numFmtId="10" fontId="7" fillId="0" borderId="0" xfId="0" applyNumberFormat="1" applyFont="1" applyFill="1" applyBorder="1" applyAlignment="1" applyProtection="1">
      <alignment horizontal="center" vertical="center"/>
    </xf>
    <xf numFmtId="10" fontId="11" fillId="0" borderId="0" xfId="0" applyNumberFormat="1" applyFont="1" applyFill="1" applyProtection="1"/>
    <xf numFmtId="0" fontId="2" fillId="0" borderId="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2" fillId="0" borderId="0" xfId="0" applyFont="1" applyProtection="1"/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Protection="1"/>
    <xf numFmtId="0" fontId="29" fillId="0" borderId="0" xfId="0" applyFont="1" applyAlignment="1" applyProtection="1">
      <alignment vertical="center"/>
    </xf>
    <xf numFmtId="0" fontId="30" fillId="0" borderId="0" xfId="0" applyFont="1" applyProtection="1"/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18" fillId="7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00FF"/>
      <color rgb="FFCCFF66"/>
      <color rgb="FF99FFCC"/>
      <color rgb="FFCC3399"/>
      <color rgb="FFE2EFD9"/>
      <color rgb="FFCCECFF"/>
      <color rgb="FFFF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topLeftCell="A265" zoomScale="130" zoomScaleNormal="130" workbookViewId="0">
      <selection activeCell="G264" sqref="G264"/>
    </sheetView>
  </sheetViews>
  <sheetFormatPr defaultColWidth="14.140625" defaultRowHeight="12.75" x14ac:dyDescent="0.2"/>
  <cols>
    <col min="1" max="1" width="12.42578125" style="140" customWidth="1"/>
    <col min="2" max="2" width="9.42578125" style="2" customWidth="1"/>
    <col min="3" max="3" width="41.42578125" style="64" customWidth="1"/>
    <col min="4" max="4" width="14.140625" style="2"/>
    <col min="5" max="5" width="16.42578125" style="125" bestFit="1" customWidth="1"/>
    <col min="6" max="6" width="14.140625" style="125"/>
    <col min="7" max="8" width="14.140625" style="161"/>
    <col min="9" max="16384" width="14.140625" style="2"/>
  </cols>
  <sheetData>
    <row r="1" spans="1:8" ht="19.5" customHeight="1" x14ac:dyDescent="0.2">
      <c r="A1" s="180" t="s">
        <v>245</v>
      </c>
      <c r="B1" s="180"/>
      <c r="C1" s="180"/>
      <c r="D1" s="180"/>
      <c r="E1" s="180"/>
      <c r="F1" s="180"/>
      <c r="G1" s="180"/>
      <c r="H1" s="180"/>
    </row>
    <row r="2" spans="1:8" ht="19.5" customHeight="1" x14ac:dyDescent="0.2">
      <c r="A2" s="180"/>
      <c r="B2" s="180"/>
      <c r="C2" s="180"/>
      <c r="D2" s="180"/>
      <c r="E2" s="180"/>
      <c r="F2" s="180"/>
      <c r="G2" s="180"/>
      <c r="H2" s="180"/>
    </row>
    <row r="3" spans="1:8" ht="19.5" customHeight="1" x14ac:dyDescent="0.2">
      <c r="A3" s="127" t="s">
        <v>146</v>
      </c>
      <c r="B3" s="3" t="s">
        <v>249</v>
      </c>
      <c r="C3" s="58"/>
      <c r="D3" s="1"/>
      <c r="E3" s="102"/>
      <c r="F3" s="102"/>
      <c r="G3" s="91"/>
      <c r="H3" s="91"/>
    </row>
    <row r="4" spans="1:8" ht="19.5" customHeight="1" thickBot="1" x14ac:dyDescent="0.25">
      <c r="A4" s="141" t="s">
        <v>250</v>
      </c>
      <c r="B4" s="4"/>
      <c r="C4" s="59" t="s">
        <v>259</v>
      </c>
      <c r="D4" s="5"/>
      <c r="E4" s="103">
        <v>1007</v>
      </c>
      <c r="F4" s="103"/>
      <c r="G4" s="92" t="s">
        <v>180</v>
      </c>
      <c r="H4" s="92"/>
    </row>
    <row r="5" spans="1:8" ht="52.5" customHeight="1" thickBot="1" x14ac:dyDescent="0.25">
      <c r="A5" s="104" t="s">
        <v>0</v>
      </c>
      <c r="B5" s="7" t="s">
        <v>1</v>
      </c>
      <c r="C5" s="8" t="s">
        <v>2</v>
      </c>
      <c r="D5" s="8" t="s">
        <v>3</v>
      </c>
      <c r="E5" s="104" t="s">
        <v>4</v>
      </c>
      <c r="F5" s="104" t="s">
        <v>5</v>
      </c>
      <c r="G5" s="93" t="s">
        <v>6</v>
      </c>
      <c r="H5" s="93" t="s">
        <v>7</v>
      </c>
    </row>
    <row r="6" spans="1:8" ht="19.5" customHeight="1" thickBot="1" x14ac:dyDescent="0.25">
      <c r="A6" s="128">
        <v>1</v>
      </c>
      <c r="B6" s="9">
        <v>2</v>
      </c>
      <c r="C6" s="8">
        <v>3</v>
      </c>
      <c r="D6" s="78">
        <v>4</v>
      </c>
      <c r="E6" s="53">
        <v>5</v>
      </c>
      <c r="F6" s="53">
        <v>6</v>
      </c>
      <c r="G6" s="53">
        <v>7</v>
      </c>
      <c r="H6" s="53">
        <v>8</v>
      </c>
    </row>
    <row r="7" spans="1:8" ht="19.5" customHeight="1" thickBot="1" x14ac:dyDescent="0.25">
      <c r="A7" s="129">
        <v>185</v>
      </c>
      <c r="B7" s="9"/>
      <c r="C7" s="8" t="s">
        <v>8</v>
      </c>
      <c r="D7" s="15"/>
      <c r="E7" s="105"/>
      <c r="F7" s="106"/>
      <c r="G7" s="155"/>
      <c r="H7" s="155"/>
    </row>
    <row r="8" spans="1:8" ht="19.5" customHeight="1" thickBot="1" x14ac:dyDescent="0.25">
      <c r="A8" s="130">
        <f>A7</f>
        <v>185</v>
      </c>
      <c r="B8" s="181">
        <v>1</v>
      </c>
      <c r="C8" s="66" t="s">
        <v>9</v>
      </c>
      <c r="D8" s="12">
        <v>2018</v>
      </c>
      <c r="E8" s="107">
        <v>298</v>
      </c>
      <c r="F8" s="108">
        <v>185</v>
      </c>
      <c r="G8" s="156">
        <f>IF(NOT(TRUNC(A8)=A8),"Ошибка в наборе",MIN(E8/A8,1))</f>
        <v>1</v>
      </c>
      <c r="H8" s="156">
        <f>IF(ISERR(F8/E8),0,IF(ABS(F8)&gt;ABS(E8),"проверь поле F",MIN(ABS(F8/E8),1)))</f>
        <v>0.62080536912751683</v>
      </c>
    </row>
    <row r="9" spans="1:8" ht="19.5" customHeight="1" thickBot="1" x14ac:dyDescent="0.25">
      <c r="A9" s="130">
        <f>A8</f>
        <v>185</v>
      </c>
      <c r="B9" s="182"/>
      <c r="C9" s="66" t="s">
        <v>10</v>
      </c>
      <c r="D9" s="12" t="s">
        <v>182</v>
      </c>
      <c r="E9" s="107"/>
      <c r="F9" s="108"/>
      <c r="G9" s="156">
        <f>IF(NOT(TRUNC(A9)=A9),"Ошибка в наборе",MIN(E9/A9,1))</f>
        <v>0</v>
      </c>
      <c r="H9" s="156">
        <f>IF(ISERR(F9/E9),0,IF(ABS(F9)&gt;ABS(E9),"проверь поле F",MIN(ABS(F9/E9),1)))</f>
        <v>0</v>
      </c>
    </row>
    <row r="10" spans="1:8" ht="19.5" customHeight="1" thickBot="1" x14ac:dyDescent="0.25">
      <c r="A10" s="130">
        <f>A9</f>
        <v>185</v>
      </c>
      <c r="B10" s="177"/>
      <c r="C10" s="39" t="s">
        <v>12</v>
      </c>
      <c r="D10" s="33"/>
      <c r="E10" s="109">
        <f>E8+E9</f>
        <v>298</v>
      </c>
      <c r="F10" s="109">
        <f>F8+F9</f>
        <v>185</v>
      </c>
      <c r="G10" s="96">
        <f t="shared" ref="G10:G15" si="0">IF(NOT(TRUNC(A10)=A10),"Ошибка в наборе",MIN(E10/A10,1))</f>
        <v>1</v>
      </c>
      <c r="H10" s="96">
        <f t="shared" ref="H10:H45" si="1">IF(ISERR(F10/E10),0,IF(ABS(F10)&gt;ABS(E10),"проверь поле F",MIN(ABS(F10/E10),1)))</f>
        <v>0.62080536912751683</v>
      </c>
    </row>
    <row r="11" spans="1:8" ht="19.5" customHeight="1" thickBot="1" x14ac:dyDescent="0.25">
      <c r="A11" s="130">
        <f t="shared" ref="A11:A46" si="2">A10</f>
        <v>185</v>
      </c>
      <c r="B11" s="14">
        <v>2</v>
      </c>
      <c r="C11" s="46" t="s">
        <v>21</v>
      </c>
      <c r="D11" s="30">
        <v>2006</v>
      </c>
      <c r="E11" s="107"/>
      <c r="F11" s="110"/>
      <c r="G11" s="96">
        <f t="shared" si="0"/>
        <v>0</v>
      </c>
      <c r="H11" s="96">
        <f t="shared" si="1"/>
        <v>0</v>
      </c>
    </row>
    <row r="12" spans="1:8" ht="19.5" customHeight="1" thickBot="1" x14ac:dyDescent="0.25">
      <c r="A12" s="130">
        <f t="shared" si="2"/>
        <v>185</v>
      </c>
      <c r="B12" s="162">
        <v>3</v>
      </c>
      <c r="C12" s="41" t="s">
        <v>14</v>
      </c>
      <c r="D12" s="30">
        <v>2016</v>
      </c>
      <c r="E12" s="107">
        <v>240</v>
      </c>
      <c r="F12" s="110">
        <v>185</v>
      </c>
      <c r="G12" s="96">
        <f t="shared" si="0"/>
        <v>1</v>
      </c>
      <c r="H12" s="96">
        <f t="shared" si="1"/>
        <v>0.77083333333333337</v>
      </c>
    </row>
    <row r="13" spans="1:8" ht="19.5" customHeight="1" thickBot="1" x14ac:dyDescent="0.25">
      <c r="A13" s="130">
        <f t="shared" si="2"/>
        <v>185</v>
      </c>
      <c r="B13" s="162">
        <v>4</v>
      </c>
      <c r="C13" s="41" t="s">
        <v>183</v>
      </c>
      <c r="D13" s="65" t="s">
        <v>243</v>
      </c>
      <c r="E13" s="107">
        <v>140</v>
      </c>
      <c r="F13" s="110">
        <v>140</v>
      </c>
      <c r="G13" s="96">
        <f t="shared" si="0"/>
        <v>0.7567567567567568</v>
      </c>
      <c r="H13" s="96">
        <f t="shared" si="1"/>
        <v>1</v>
      </c>
    </row>
    <row r="14" spans="1:8" ht="19.5" customHeight="1" thickBot="1" x14ac:dyDescent="0.25">
      <c r="A14" s="128">
        <f t="shared" si="2"/>
        <v>185</v>
      </c>
      <c r="B14" s="163">
        <v>5</v>
      </c>
      <c r="C14" s="54" t="s">
        <v>132</v>
      </c>
      <c r="D14" s="12">
        <v>2016</v>
      </c>
      <c r="E14" s="111">
        <v>200</v>
      </c>
      <c r="F14" s="110">
        <v>185</v>
      </c>
      <c r="G14" s="96">
        <f t="shared" si="0"/>
        <v>1</v>
      </c>
      <c r="H14" s="96">
        <f t="shared" si="1"/>
        <v>0.92500000000000004</v>
      </c>
    </row>
    <row r="15" spans="1:8" ht="19.5" customHeight="1" thickBot="1" x14ac:dyDescent="0.25">
      <c r="A15" s="128">
        <f t="shared" si="2"/>
        <v>185</v>
      </c>
      <c r="B15" s="163">
        <v>6</v>
      </c>
      <c r="C15" s="41" t="s">
        <v>17</v>
      </c>
      <c r="D15" s="12">
        <v>2012</v>
      </c>
      <c r="E15" s="111"/>
      <c r="F15" s="110"/>
      <c r="G15" s="96">
        <f t="shared" si="0"/>
        <v>0</v>
      </c>
      <c r="H15" s="96">
        <f t="shared" si="1"/>
        <v>0</v>
      </c>
    </row>
    <row r="16" spans="1:8" ht="19.5" customHeight="1" thickBot="1" x14ac:dyDescent="0.25">
      <c r="A16" s="112">
        <f t="shared" si="2"/>
        <v>185</v>
      </c>
      <c r="B16" s="67"/>
      <c r="C16" s="68" t="s">
        <v>18</v>
      </c>
      <c r="D16" s="69"/>
      <c r="E16" s="112">
        <f>E10+E11+E12+E13+E14+E15</f>
        <v>878</v>
      </c>
      <c r="F16" s="112">
        <f>F10+F11+F12+F13+F14+F15</f>
        <v>695</v>
      </c>
      <c r="G16" s="94">
        <f>(G10+G11+G12+G13+G14+G15)/6</f>
        <v>0.62612612612612617</v>
      </c>
      <c r="H16" s="94">
        <f>IF(ISERR(F16/E16),0,IF(ABS(F16)&gt;ABS(E16),"проверь поле F",MIN(ABS(F16/E16),1)))</f>
        <v>0.79157175398633262</v>
      </c>
    </row>
    <row r="17" spans="1:8" ht="19.5" customHeight="1" thickBot="1" x14ac:dyDescent="0.25">
      <c r="A17" s="111">
        <v>146</v>
      </c>
      <c r="B17" s="163"/>
      <c r="C17" s="7" t="s">
        <v>19</v>
      </c>
      <c r="D17" s="16"/>
      <c r="E17" s="115"/>
      <c r="F17" s="116"/>
      <c r="G17" s="156"/>
      <c r="H17" s="156"/>
    </row>
    <row r="18" spans="1:8" ht="19.5" customHeight="1" thickBot="1" x14ac:dyDescent="0.25">
      <c r="A18" s="131">
        <f t="shared" si="2"/>
        <v>146</v>
      </c>
      <c r="B18" s="178">
        <v>1</v>
      </c>
      <c r="C18" s="79" t="s">
        <v>20</v>
      </c>
      <c r="D18" s="12">
        <v>2016</v>
      </c>
      <c r="E18" s="107">
        <v>120</v>
      </c>
      <c r="F18" s="108">
        <v>120</v>
      </c>
      <c r="G18" s="156">
        <f>IF(NOT(TRUNC(A18)=A18),"Ошибка в наборе",MIN(E18/A18,1))</f>
        <v>0.82191780821917804</v>
      </c>
      <c r="H18" s="156">
        <f t="shared" si="1"/>
        <v>1</v>
      </c>
    </row>
    <row r="19" spans="1:8" ht="19.5" customHeight="1" thickBot="1" x14ac:dyDescent="0.25">
      <c r="A19" s="131">
        <f t="shared" si="2"/>
        <v>146</v>
      </c>
      <c r="B19" s="179"/>
      <c r="C19" s="84" t="s">
        <v>21</v>
      </c>
      <c r="D19" s="83">
        <v>2006</v>
      </c>
      <c r="E19" s="107"/>
      <c r="F19" s="108"/>
      <c r="G19" s="156">
        <f t="shared" ref="G19:G31" si="3">IF(NOT(TRUNC(A19)=A19),"Ошибка в наборе",MIN(E19/A19,1))</f>
        <v>0</v>
      </c>
      <c r="H19" s="156">
        <f t="shared" si="1"/>
        <v>0</v>
      </c>
    </row>
    <row r="20" spans="1:8" ht="19.5" customHeight="1" thickBot="1" x14ac:dyDescent="0.25">
      <c r="A20" s="131">
        <f t="shared" si="2"/>
        <v>146</v>
      </c>
      <c r="B20" s="178"/>
      <c r="C20" s="80" t="s">
        <v>22</v>
      </c>
      <c r="D20" s="12" t="s">
        <v>184</v>
      </c>
      <c r="E20" s="107"/>
      <c r="F20" s="108"/>
      <c r="G20" s="156">
        <f t="shared" si="3"/>
        <v>0</v>
      </c>
      <c r="H20" s="156">
        <f t="shared" si="1"/>
        <v>0</v>
      </c>
    </row>
    <row r="21" spans="1:8" ht="19.5" customHeight="1" thickBot="1" x14ac:dyDescent="0.25">
      <c r="A21" s="131">
        <f t="shared" si="2"/>
        <v>146</v>
      </c>
      <c r="B21" s="178"/>
      <c r="C21" s="41" t="s">
        <v>23</v>
      </c>
      <c r="D21" s="34"/>
      <c r="E21" s="109">
        <f>SUM(E18:E20)</f>
        <v>120</v>
      </c>
      <c r="F21" s="109">
        <f>SUM(F18:F20)</f>
        <v>120</v>
      </c>
      <c r="G21" s="96">
        <f t="shared" si="3"/>
        <v>0.82191780821917804</v>
      </c>
      <c r="H21" s="96">
        <f t="shared" si="1"/>
        <v>1</v>
      </c>
    </row>
    <row r="22" spans="1:8" ht="19.5" customHeight="1" thickBot="1" x14ac:dyDescent="0.25">
      <c r="A22" s="131">
        <f t="shared" si="2"/>
        <v>146</v>
      </c>
      <c r="B22" s="178">
        <v>2</v>
      </c>
      <c r="C22" s="79" t="s">
        <v>39</v>
      </c>
      <c r="D22" s="12">
        <v>2016</v>
      </c>
      <c r="E22" s="107">
        <v>120</v>
      </c>
      <c r="F22" s="108">
        <v>120</v>
      </c>
      <c r="G22" s="156">
        <f t="shared" si="3"/>
        <v>0.82191780821917804</v>
      </c>
      <c r="H22" s="156">
        <f t="shared" si="1"/>
        <v>1</v>
      </c>
    </row>
    <row r="23" spans="1:8" ht="19.5" customHeight="1" thickBot="1" x14ac:dyDescent="0.25">
      <c r="A23" s="131">
        <f t="shared" si="2"/>
        <v>146</v>
      </c>
      <c r="B23" s="179"/>
      <c r="C23" s="85" t="s">
        <v>24</v>
      </c>
      <c r="D23" s="83" t="s">
        <v>185</v>
      </c>
      <c r="E23" s="107"/>
      <c r="F23" s="108"/>
      <c r="G23" s="156">
        <f t="shared" si="3"/>
        <v>0</v>
      </c>
      <c r="H23" s="156">
        <f t="shared" si="1"/>
        <v>0</v>
      </c>
    </row>
    <row r="24" spans="1:8" ht="19.5" customHeight="1" thickBot="1" x14ac:dyDescent="0.25">
      <c r="A24" s="131">
        <f t="shared" si="2"/>
        <v>146</v>
      </c>
      <c r="B24" s="178"/>
      <c r="C24" s="80" t="s">
        <v>25</v>
      </c>
      <c r="D24" s="12">
        <v>2013</v>
      </c>
      <c r="E24" s="107">
        <v>30</v>
      </c>
      <c r="F24" s="108">
        <v>30</v>
      </c>
      <c r="G24" s="156">
        <f t="shared" si="3"/>
        <v>0.20547945205479451</v>
      </c>
      <c r="H24" s="156">
        <f t="shared" si="1"/>
        <v>1</v>
      </c>
    </row>
    <row r="25" spans="1:8" ht="19.5" customHeight="1" thickBot="1" x14ac:dyDescent="0.25">
      <c r="A25" s="132">
        <f t="shared" si="2"/>
        <v>146</v>
      </c>
      <c r="B25" s="178"/>
      <c r="C25" s="43" t="s">
        <v>12</v>
      </c>
      <c r="D25" s="34"/>
      <c r="E25" s="109">
        <f>SUM(E22:E24)</f>
        <v>150</v>
      </c>
      <c r="F25" s="109">
        <f>SUM(F22:F24)</f>
        <v>150</v>
      </c>
      <c r="G25" s="96">
        <f t="shared" si="3"/>
        <v>1</v>
      </c>
      <c r="H25" s="96">
        <f t="shared" si="1"/>
        <v>1</v>
      </c>
    </row>
    <row r="26" spans="1:8" ht="30" customHeight="1" thickBot="1" x14ac:dyDescent="0.25">
      <c r="A26" s="128">
        <f t="shared" si="2"/>
        <v>146</v>
      </c>
      <c r="B26" s="17">
        <v>3</v>
      </c>
      <c r="C26" s="41" t="s">
        <v>186</v>
      </c>
      <c r="D26" s="12">
        <v>2013</v>
      </c>
      <c r="E26" s="111">
        <v>120</v>
      </c>
      <c r="F26" s="110">
        <v>120</v>
      </c>
      <c r="G26" s="96">
        <f>IF(NOT(TRUNC(A26)=A26),"Ошибка в наборе",MIN(E26/A26,1))</f>
        <v>0.82191780821917804</v>
      </c>
      <c r="H26" s="96">
        <f t="shared" si="1"/>
        <v>1</v>
      </c>
    </row>
    <row r="27" spans="1:8" ht="19.5" customHeight="1" thickBot="1" x14ac:dyDescent="0.25">
      <c r="A27" s="128">
        <f t="shared" si="2"/>
        <v>146</v>
      </c>
      <c r="B27" s="162">
        <v>4</v>
      </c>
      <c r="C27" s="41" t="s">
        <v>183</v>
      </c>
      <c r="D27" s="65" t="s">
        <v>243</v>
      </c>
      <c r="E27" s="113"/>
      <c r="F27" s="114"/>
      <c r="G27" s="96">
        <f t="shared" si="3"/>
        <v>0</v>
      </c>
      <c r="H27" s="96">
        <f t="shared" si="1"/>
        <v>0</v>
      </c>
    </row>
    <row r="28" spans="1:8" ht="19.5" customHeight="1" thickBot="1" x14ac:dyDescent="0.25">
      <c r="A28" s="128">
        <f t="shared" si="2"/>
        <v>146</v>
      </c>
      <c r="B28" s="162">
        <v>5</v>
      </c>
      <c r="C28" s="55" t="s">
        <v>26</v>
      </c>
      <c r="D28" s="126">
        <v>2009</v>
      </c>
      <c r="E28" s="111">
        <v>130</v>
      </c>
      <c r="F28" s="111">
        <v>130</v>
      </c>
      <c r="G28" s="96">
        <f t="shared" si="3"/>
        <v>0.8904109589041096</v>
      </c>
      <c r="H28" s="96">
        <f t="shared" si="1"/>
        <v>1</v>
      </c>
    </row>
    <row r="29" spans="1:8" ht="19.5" customHeight="1" thickBot="1" x14ac:dyDescent="0.25">
      <c r="A29" s="128">
        <f t="shared" si="2"/>
        <v>146</v>
      </c>
      <c r="B29" s="162">
        <v>6</v>
      </c>
      <c r="C29" s="41" t="s">
        <v>27</v>
      </c>
      <c r="D29" s="13">
        <v>2013</v>
      </c>
      <c r="E29" s="111">
        <v>130</v>
      </c>
      <c r="F29" s="111">
        <v>130</v>
      </c>
      <c r="G29" s="96">
        <f t="shared" si="3"/>
        <v>0.8904109589041096</v>
      </c>
      <c r="H29" s="96">
        <f t="shared" si="1"/>
        <v>1</v>
      </c>
    </row>
    <row r="30" spans="1:8" ht="19.5" customHeight="1" thickBot="1" x14ac:dyDescent="0.25">
      <c r="A30" s="128">
        <f t="shared" si="2"/>
        <v>146</v>
      </c>
      <c r="B30" s="162">
        <v>7</v>
      </c>
      <c r="C30" s="41" t="s">
        <v>187</v>
      </c>
      <c r="D30" s="12">
        <v>2013</v>
      </c>
      <c r="E30" s="111">
        <v>130</v>
      </c>
      <c r="F30" s="111">
        <v>130</v>
      </c>
      <c r="G30" s="96">
        <f t="shared" si="3"/>
        <v>0.8904109589041096</v>
      </c>
      <c r="H30" s="96">
        <f t="shared" si="1"/>
        <v>1</v>
      </c>
    </row>
    <row r="31" spans="1:8" ht="19.5" customHeight="1" thickBot="1" x14ac:dyDescent="0.25">
      <c r="A31" s="128">
        <f t="shared" si="2"/>
        <v>146</v>
      </c>
      <c r="B31" s="16">
        <v>8</v>
      </c>
      <c r="C31" s="41" t="s">
        <v>17</v>
      </c>
      <c r="D31" s="13">
        <v>2012</v>
      </c>
      <c r="E31" s="111"/>
      <c r="F31" s="111"/>
      <c r="G31" s="96">
        <f t="shared" si="3"/>
        <v>0</v>
      </c>
      <c r="H31" s="96">
        <f t="shared" si="1"/>
        <v>0</v>
      </c>
    </row>
    <row r="32" spans="1:8" ht="19.5" customHeight="1" thickBot="1" x14ac:dyDescent="0.25">
      <c r="A32" s="133">
        <f t="shared" si="2"/>
        <v>146</v>
      </c>
      <c r="B32" s="70"/>
      <c r="C32" s="68" t="s">
        <v>28</v>
      </c>
      <c r="D32" s="71"/>
      <c r="E32" s="112">
        <f>SUM(E21,E25,E26,E27,E28,E29,E30,E31)</f>
        <v>780</v>
      </c>
      <c r="F32" s="112">
        <f>SUM(F21,F25,F26,F27,F28,F29,F30,F31)</f>
        <v>780</v>
      </c>
      <c r="G32" s="94">
        <f>SUM(G21,G25,G26,G27,G28,G29,G30,G31)/8</f>
        <v>0.66438356164383561</v>
      </c>
      <c r="H32" s="94">
        <f t="shared" si="1"/>
        <v>1</v>
      </c>
    </row>
    <row r="33" spans="1:8" ht="19.5" customHeight="1" thickBot="1" x14ac:dyDescent="0.25">
      <c r="A33" s="111">
        <v>147</v>
      </c>
      <c r="B33" s="20"/>
      <c r="C33" s="56" t="s">
        <v>29</v>
      </c>
      <c r="D33" s="21"/>
      <c r="E33" s="115"/>
      <c r="F33" s="116"/>
      <c r="G33" s="157"/>
      <c r="H33" s="156"/>
    </row>
    <row r="34" spans="1:8" ht="19.5" customHeight="1" thickBot="1" x14ac:dyDescent="0.25">
      <c r="A34" s="128">
        <f t="shared" si="2"/>
        <v>147</v>
      </c>
      <c r="B34" s="178">
        <v>1</v>
      </c>
      <c r="C34" s="81" t="s">
        <v>30</v>
      </c>
      <c r="D34" s="12">
        <v>2013</v>
      </c>
      <c r="E34" s="107">
        <v>150</v>
      </c>
      <c r="F34" s="108">
        <v>147</v>
      </c>
      <c r="G34" s="156">
        <f>IF(NOT(TRUNC(A34)=A34),"Ошибка в наборе",MIN(E34/A34,1))</f>
        <v>1</v>
      </c>
      <c r="H34" s="156">
        <f t="shared" si="1"/>
        <v>0.98</v>
      </c>
    </row>
    <row r="35" spans="1:8" ht="19.5" customHeight="1" thickBot="1" x14ac:dyDescent="0.25">
      <c r="A35" s="128">
        <f t="shared" si="2"/>
        <v>147</v>
      </c>
      <c r="B35" s="178"/>
      <c r="C35" s="81" t="s">
        <v>21</v>
      </c>
      <c r="D35" s="12">
        <v>2006</v>
      </c>
      <c r="E35" s="107"/>
      <c r="F35" s="108"/>
      <c r="G35" s="156">
        <f t="shared" ref="G35:G49" si="4">IF(NOT(TRUNC(A35)=A35),"Ошибка в наборе",MIN(E35/A35,1))</f>
        <v>0</v>
      </c>
      <c r="H35" s="156">
        <f t="shared" si="1"/>
        <v>0</v>
      </c>
    </row>
    <row r="36" spans="1:8" ht="19.5" customHeight="1" thickBot="1" x14ac:dyDescent="0.25">
      <c r="A36" s="128">
        <f t="shared" si="2"/>
        <v>147</v>
      </c>
      <c r="B36" s="178"/>
      <c r="C36" s="81" t="s">
        <v>31</v>
      </c>
      <c r="D36" s="12" t="s">
        <v>184</v>
      </c>
      <c r="E36" s="107"/>
      <c r="F36" s="108"/>
      <c r="G36" s="156">
        <f t="shared" si="4"/>
        <v>0</v>
      </c>
      <c r="H36" s="156">
        <f t="shared" si="1"/>
        <v>0</v>
      </c>
    </row>
    <row r="37" spans="1:8" ht="19.5" customHeight="1" thickBot="1" x14ac:dyDescent="0.25">
      <c r="A37" s="128">
        <f t="shared" si="2"/>
        <v>147</v>
      </c>
      <c r="B37" s="178"/>
      <c r="C37" s="39" t="s">
        <v>13</v>
      </c>
      <c r="D37" s="34"/>
      <c r="E37" s="109">
        <f>SUM(E34:E36)</f>
        <v>150</v>
      </c>
      <c r="F37" s="109">
        <f>SUM(F34:F36)</f>
        <v>147</v>
      </c>
      <c r="G37" s="96">
        <f t="shared" si="4"/>
        <v>1</v>
      </c>
      <c r="H37" s="96">
        <f t="shared" si="1"/>
        <v>0.98</v>
      </c>
    </row>
    <row r="38" spans="1:8" ht="19.5" customHeight="1" thickBot="1" x14ac:dyDescent="0.25">
      <c r="A38" s="128">
        <f t="shared" si="2"/>
        <v>147</v>
      </c>
      <c r="B38" s="178">
        <v>2</v>
      </c>
      <c r="C38" s="81" t="s">
        <v>189</v>
      </c>
      <c r="D38" s="12">
        <v>2013</v>
      </c>
      <c r="E38" s="107">
        <v>150</v>
      </c>
      <c r="F38" s="108">
        <v>150</v>
      </c>
      <c r="G38" s="156">
        <f t="shared" si="4"/>
        <v>1</v>
      </c>
      <c r="H38" s="156">
        <f t="shared" si="1"/>
        <v>1</v>
      </c>
    </row>
    <row r="39" spans="1:8" ht="19.5" customHeight="1" thickBot="1" x14ac:dyDescent="0.25">
      <c r="A39" s="128">
        <f t="shared" si="2"/>
        <v>147</v>
      </c>
      <c r="B39" s="178"/>
      <c r="C39" s="11" t="s">
        <v>188</v>
      </c>
      <c r="D39" s="12" t="s">
        <v>185</v>
      </c>
      <c r="E39" s="107"/>
      <c r="F39" s="108"/>
      <c r="G39" s="156">
        <f t="shared" si="4"/>
        <v>0</v>
      </c>
      <c r="H39" s="156">
        <f t="shared" si="1"/>
        <v>0</v>
      </c>
    </row>
    <row r="40" spans="1:8" ht="19.5" customHeight="1" thickBot="1" x14ac:dyDescent="0.25">
      <c r="A40" s="128">
        <f t="shared" si="2"/>
        <v>147</v>
      </c>
      <c r="B40" s="178"/>
      <c r="C40" s="41" t="s">
        <v>12</v>
      </c>
      <c r="D40" s="34"/>
      <c r="E40" s="109">
        <f>SUM(E38:E39)</f>
        <v>150</v>
      </c>
      <c r="F40" s="109">
        <f>SUM(F38:F39)</f>
        <v>150</v>
      </c>
      <c r="G40" s="96">
        <f t="shared" si="4"/>
        <v>1</v>
      </c>
      <c r="H40" s="96">
        <f t="shared" si="1"/>
        <v>1</v>
      </c>
    </row>
    <row r="41" spans="1:8" ht="19.5" customHeight="1" thickBot="1" x14ac:dyDescent="0.25">
      <c r="A41" s="128">
        <f t="shared" si="2"/>
        <v>147</v>
      </c>
      <c r="B41" s="163">
        <v>3</v>
      </c>
      <c r="C41" s="46" t="s">
        <v>147</v>
      </c>
      <c r="D41" s="12" t="s">
        <v>246</v>
      </c>
      <c r="E41" s="117">
        <v>164</v>
      </c>
      <c r="F41" s="117">
        <v>147</v>
      </c>
      <c r="G41" s="96">
        <f t="shared" si="4"/>
        <v>1</v>
      </c>
      <c r="H41" s="96">
        <f t="shared" si="1"/>
        <v>0.89634146341463417</v>
      </c>
    </row>
    <row r="42" spans="1:8" ht="19.5" customHeight="1" thickBot="1" x14ac:dyDescent="0.25">
      <c r="A42" s="128">
        <f t="shared" si="2"/>
        <v>147</v>
      </c>
      <c r="B42" s="162">
        <v>4</v>
      </c>
      <c r="C42" s="39" t="s">
        <v>183</v>
      </c>
      <c r="D42" s="12" t="s">
        <v>243</v>
      </c>
      <c r="E42" s="119"/>
      <c r="F42" s="119"/>
      <c r="G42" s="96">
        <f t="shared" si="4"/>
        <v>0</v>
      </c>
      <c r="H42" s="96">
        <f t="shared" si="1"/>
        <v>0</v>
      </c>
    </row>
    <row r="43" spans="1:8" ht="19.5" customHeight="1" thickBot="1" x14ac:dyDescent="0.25">
      <c r="A43" s="128">
        <f t="shared" si="2"/>
        <v>147</v>
      </c>
      <c r="B43" s="177">
        <v>5</v>
      </c>
      <c r="C43" s="81" t="s">
        <v>16</v>
      </c>
      <c r="D43" s="12">
        <v>2009</v>
      </c>
      <c r="E43" s="107"/>
      <c r="F43" s="108"/>
      <c r="G43" s="156">
        <f t="shared" si="4"/>
        <v>0</v>
      </c>
      <c r="H43" s="156">
        <f t="shared" si="1"/>
        <v>0</v>
      </c>
    </row>
    <row r="44" spans="1:8" ht="27.75" customHeight="1" thickBot="1" x14ac:dyDescent="0.25">
      <c r="A44" s="128">
        <f t="shared" si="2"/>
        <v>147</v>
      </c>
      <c r="B44" s="178"/>
      <c r="C44" s="81" t="s">
        <v>190</v>
      </c>
      <c r="D44" s="12">
        <v>2015</v>
      </c>
      <c r="E44" s="107">
        <v>150</v>
      </c>
      <c r="F44" s="108">
        <v>150</v>
      </c>
      <c r="G44" s="156">
        <f t="shared" si="4"/>
        <v>1</v>
      </c>
      <c r="H44" s="156">
        <f t="shared" si="1"/>
        <v>1</v>
      </c>
    </row>
    <row r="45" spans="1:8" ht="19.5" customHeight="1" thickBot="1" x14ac:dyDescent="0.25">
      <c r="A45" s="128">
        <f t="shared" si="2"/>
        <v>147</v>
      </c>
      <c r="B45" s="178"/>
      <c r="C45" s="41" t="s">
        <v>133</v>
      </c>
      <c r="D45" s="34"/>
      <c r="E45" s="109">
        <f>SUM(E43:E44)</f>
        <v>150</v>
      </c>
      <c r="F45" s="109">
        <f>SUM(F43:F44)</f>
        <v>150</v>
      </c>
      <c r="G45" s="96">
        <f t="shared" si="4"/>
        <v>1</v>
      </c>
      <c r="H45" s="96">
        <f t="shared" si="1"/>
        <v>1</v>
      </c>
    </row>
    <row r="46" spans="1:8" ht="19.5" customHeight="1" thickBot="1" x14ac:dyDescent="0.25">
      <c r="A46" s="128">
        <f t="shared" si="2"/>
        <v>147</v>
      </c>
      <c r="B46" s="163">
        <v>6</v>
      </c>
      <c r="C46" s="41" t="s">
        <v>134</v>
      </c>
      <c r="D46" s="12">
        <v>2018</v>
      </c>
      <c r="E46" s="111">
        <v>195</v>
      </c>
      <c r="F46" s="110">
        <v>147</v>
      </c>
      <c r="G46" s="96">
        <f>IF(NOT(TRUNC(A46)=A46),"Ошибка в наборе",MIN(E46/A46,1))</f>
        <v>1</v>
      </c>
      <c r="H46" s="96">
        <f>IF(ISERR(F46/E46),0,IF(ABS(F46)&gt;ABS(E46),"проверь поле F",MIN(ABS(F46/E46),1)))</f>
        <v>0.75384615384615383</v>
      </c>
    </row>
    <row r="47" spans="1:8" ht="19.5" customHeight="1" thickBot="1" x14ac:dyDescent="0.25">
      <c r="A47" s="128">
        <f t="shared" ref="A47:A50" si="5">A46</f>
        <v>147</v>
      </c>
      <c r="B47" s="163">
        <v>7</v>
      </c>
      <c r="C47" s="39" t="s">
        <v>191</v>
      </c>
      <c r="D47" s="12">
        <v>2014</v>
      </c>
      <c r="E47" s="111">
        <v>140</v>
      </c>
      <c r="F47" s="110">
        <v>140</v>
      </c>
      <c r="G47" s="96">
        <f t="shared" si="4"/>
        <v>0.95238095238095233</v>
      </c>
      <c r="H47" s="96">
        <f>IF(ISERR(F47/E47),0,IF(ABS(F47)&gt;ABS(E47),"проверь поле F",MIN(ABS(F47/E47),1)))</f>
        <v>1</v>
      </c>
    </row>
    <row r="48" spans="1:8" ht="19.5" customHeight="1" thickBot="1" x14ac:dyDescent="0.25">
      <c r="A48" s="128">
        <f t="shared" si="5"/>
        <v>147</v>
      </c>
      <c r="B48" s="162">
        <v>8</v>
      </c>
      <c r="C48" s="41" t="s">
        <v>34</v>
      </c>
      <c r="D48" s="12">
        <v>2015</v>
      </c>
      <c r="E48" s="111">
        <v>140</v>
      </c>
      <c r="F48" s="110">
        <v>140</v>
      </c>
      <c r="G48" s="96">
        <f t="shared" si="4"/>
        <v>0.95238095238095233</v>
      </c>
      <c r="H48" s="96">
        <f t="shared" ref="H48:H105" si="6">IF(ISERR(F48/E48),0,IF(ABS(F48)&gt;ABS(E48),"проверь поле F",MIN(ABS(F48/E48),1)))</f>
        <v>1</v>
      </c>
    </row>
    <row r="49" spans="1:8" ht="19.5" customHeight="1" thickBot="1" x14ac:dyDescent="0.25">
      <c r="A49" s="128">
        <f t="shared" si="5"/>
        <v>147</v>
      </c>
      <c r="B49" s="162">
        <v>9</v>
      </c>
      <c r="C49" s="41" t="s">
        <v>17</v>
      </c>
      <c r="D49" s="12">
        <v>2012</v>
      </c>
      <c r="E49" s="111"/>
      <c r="F49" s="110"/>
      <c r="G49" s="96">
        <f t="shared" si="4"/>
        <v>0</v>
      </c>
      <c r="H49" s="96">
        <f t="shared" si="6"/>
        <v>0</v>
      </c>
    </row>
    <row r="50" spans="1:8" ht="19.5" customHeight="1" thickBot="1" x14ac:dyDescent="0.25">
      <c r="A50" s="112">
        <f t="shared" si="5"/>
        <v>147</v>
      </c>
      <c r="B50" s="70"/>
      <c r="C50" s="68" t="s">
        <v>35</v>
      </c>
      <c r="D50" s="71"/>
      <c r="E50" s="112">
        <f>SUM(E37,E40,E41,E42,E45,E46,E47,E48,E49)</f>
        <v>1089</v>
      </c>
      <c r="F50" s="112">
        <f>SUM(F37,F40,F41,F42,F45,F46,F47,F48,F49)</f>
        <v>1021</v>
      </c>
      <c r="G50" s="94">
        <f>SUM(G37,G40,G41,G42,G45,G46,G47,G48,G49)/9</f>
        <v>0.76719576719576721</v>
      </c>
      <c r="H50" s="94">
        <f>IF(ISERR(F50/E50),0,IF(ABS(F50)&gt;ABS(E50),"проверь поле F",MIN(ABS(F50/E50),1)))</f>
        <v>0.93755739210284661</v>
      </c>
    </row>
    <row r="51" spans="1:8" ht="19.5" customHeight="1" thickBot="1" x14ac:dyDescent="0.25">
      <c r="A51" s="111">
        <v>170</v>
      </c>
      <c r="B51" s="20"/>
      <c r="C51" s="56" t="s">
        <v>195</v>
      </c>
      <c r="D51" s="21"/>
      <c r="E51" s="115"/>
      <c r="F51" s="116"/>
      <c r="G51" s="156"/>
      <c r="H51" s="156"/>
    </row>
    <row r="52" spans="1:8" ht="19.5" customHeight="1" thickBot="1" x14ac:dyDescent="0.25">
      <c r="A52" s="128">
        <f>A51</f>
        <v>170</v>
      </c>
      <c r="B52" s="178">
        <v>1</v>
      </c>
      <c r="C52" s="57" t="s">
        <v>192</v>
      </c>
      <c r="D52" s="21">
        <v>2015</v>
      </c>
      <c r="E52" s="107">
        <v>150</v>
      </c>
      <c r="F52" s="108">
        <v>150</v>
      </c>
      <c r="G52" s="156">
        <f>IF(NOT(TRUNC(A52)=A52),"Ошибка в наборе",MIN(E52/A52,1))</f>
        <v>0.88235294117647056</v>
      </c>
      <c r="H52" s="156">
        <f t="shared" si="6"/>
        <v>1</v>
      </c>
    </row>
    <row r="53" spans="1:8" ht="19.5" customHeight="1" thickBot="1" x14ac:dyDescent="0.25">
      <c r="A53" s="128">
        <f t="shared" ref="A53:A105" si="7">A52</f>
        <v>170</v>
      </c>
      <c r="B53" s="178"/>
      <c r="C53" s="81" t="s">
        <v>36</v>
      </c>
      <c r="D53" s="12">
        <v>2006</v>
      </c>
      <c r="E53" s="107"/>
      <c r="F53" s="108"/>
      <c r="G53" s="156">
        <f t="shared" ref="G53:G67" si="8">IF(NOT(TRUNC(A53)=A53),"Ошибка в наборе",MIN(E53/A53,1))</f>
        <v>0</v>
      </c>
      <c r="H53" s="156">
        <f t="shared" si="6"/>
        <v>0</v>
      </c>
    </row>
    <row r="54" spans="1:8" ht="19.5" customHeight="1" thickBot="1" x14ac:dyDescent="0.25">
      <c r="A54" s="128">
        <f t="shared" si="7"/>
        <v>170</v>
      </c>
      <c r="B54" s="178"/>
      <c r="C54" s="22" t="s">
        <v>37</v>
      </c>
      <c r="D54" s="12" t="s">
        <v>182</v>
      </c>
      <c r="E54" s="107"/>
      <c r="F54" s="108"/>
      <c r="G54" s="156">
        <f t="shared" si="8"/>
        <v>0</v>
      </c>
      <c r="H54" s="156">
        <f t="shared" si="6"/>
        <v>0</v>
      </c>
    </row>
    <row r="55" spans="1:8" ht="19.5" customHeight="1" thickBot="1" x14ac:dyDescent="0.25">
      <c r="A55" s="128">
        <f t="shared" si="7"/>
        <v>170</v>
      </c>
      <c r="B55" s="178"/>
      <c r="C55" s="41" t="s">
        <v>38</v>
      </c>
      <c r="D55" s="34"/>
      <c r="E55" s="109">
        <f>SUM(E52:E54)</f>
        <v>150</v>
      </c>
      <c r="F55" s="109">
        <f>SUM(F52:F54)</f>
        <v>150</v>
      </c>
      <c r="G55" s="96">
        <f t="shared" si="8"/>
        <v>0.88235294117647056</v>
      </c>
      <c r="H55" s="96">
        <f t="shared" si="6"/>
        <v>1</v>
      </c>
    </row>
    <row r="56" spans="1:8" ht="19.5" customHeight="1" thickBot="1" x14ac:dyDescent="0.25">
      <c r="A56" s="128">
        <f t="shared" si="7"/>
        <v>170</v>
      </c>
      <c r="B56" s="178">
        <v>2</v>
      </c>
      <c r="C56" s="11" t="s">
        <v>39</v>
      </c>
      <c r="D56" s="12">
        <v>2015</v>
      </c>
      <c r="E56" s="107">
        <v>150</v>
      </c>
      <c r="F56" s="108">
        <v>150</v>
      </c>
      <c r="G56" s="156">
        <f t="shared" si="8"/>
        <v>0.88235294117647056</v>
      </c>
      <c r="H56" s="156">
        <f t="shared" si="6"/>
        <v>1</v>
      </c>
    </row>
    <row r="57" spans="1:8" ht="19.5" customHeight="1" thickBot="1" x14ac:dyDescent="0.25">
      <c r="A57" s="128">
        <f t="shared" si="7"/>
        <v>170</v>
      </c>
      <c r="B57" s="178"/>
      <c r="C57" s="11" t="s">
        <v>188</v>
      </c>
      <c r="D57" s="12" t="s">
        <v>185</v>
      </c>
      <c r="E57" s="107"/>
      <c r="F57" s="108"/>
      <c r="G57" s="156">
        <f t="shared" si="8"/>
        <v>0</v>
      </c>
      <c r="H57" s="156">
        <f t="shared" si="6"/>
        <v>0</v>
      </c>
    </row>
    <row r="58" spans="1:8" ht="19.5" customHeight="1" thickBot="1" x14ac:dyDescent="0.25">
      <c r="A58" s="128">
        <f t="shared" si="7"/>
        <v>170</v>
      </c>
      <c r="B58" s="178"/>
      <c r="C58" s="39" t="s">
        <v>40</v>
      </c>
      <c r="D58" s="38"/>
      <c r="E58" s="109">
        <f>SUM(E56:E57)</f>
        <v>150</v>
      </c>
      <c r="F58" s="109">
        <f>SUM(F56:F57)</f>
        <v>150</v>
      </c>
      <c r="G58" s="96">
        <f t="shared" si="8"/>
        <v>0.88235294117647056</v>
      </c>
      <c r="H58" s="96">
        <f t="shared" si="6"/>
        <v>1</v>
      </c>
    </row>
    <row r="59" spans="1:8" ht="19.5" customHeight="1" thickBot="1" x14ac:dyDescent="0.25">
      <c r="A59" s="128">
        <f t="shared" si="7"/>
        <v>170</v>
      </c>
      <c r="B59" s="163">
        <v>3</v>
      </c>
      <c r="C59" s="41" t="s">
        <v>147</v>
      </c>
      <c r="D59" s="12">
        <v>2015</v>
      </c>
      <c r="E59" s="111">
        <v>150</v>
      </c>
      <c r="F59" s="111">
        <v>150</v>
      </c>
      <c r="G59" s="96">
        <f t="shared" si="8"/>
        <v>0.88235294117647056</v>
      </c>
      <c r="H59" s="96">
        <f t="shared" si="6"/>
        <v>1</v>
      </c>
    </row>
    <row r="60" spans="1:8" ht="19.5" customHeight="1" thickBot="1" x14ac:dyDescent="0.25">
      <c r="A60" s="128">
        <f t="shared" si="7"/>
        <v>170</v>
      </c>
      <c r="B60" s="163">
        <v>4</v>
      </c>
      <c r="C60" s="41" t="s">
        <v>134</v>
      </c>
      <c r="D60" s="12">
        <v>2018</v>
      </c>
      <c r="E60" s="107">
        <v>195</v>
      </c>
      <c r="F60" s="108">
        <v>170</v>
      </c>
      <c r="G60" s="96">
        <f>IF(NOT(TRUNC(A60)=A60),"Ошибка в наборе",MIN(E60/A60,1))</f>
        <v>1</v>
      </c>
      <c r="H60" s="96">
        <f>IF(ISERR(F60/E60),0,IF(ABS(F60)&gt;ABS(E60),"проверь поле F",MIN(ABS(F60/E60),1)))</f>
        <v>0.87179487179487181</v>
      </c>
    </row>
    <row r="61" spans="1:8" ht="19.5" customHeight="1" thickBot="1" x14ac:dyDescent="0.25">
      <c r="A61" s="128">
        <f t="shared" si="7"/>
        <v>170</v>
      </c>
      <c r="B61" s="163">
        <v>5</v>
      </c>
      <c r="C61" s="39" t="s">
        <v>193</v>
      </c>
      <c r="D61" s="12" t="s">
        <v>182</v>
      </c>
      <c r="E61" s="111"/>
      <c r="F61" s="110"/>
      <c r="G61" s="96">
        <f>IF(NOT(TRUNC(A61)=A61),"Ошибка в наборе",MIN(E61/A61,1))</f>
        <v>0</v>
      </c>
      <c r="H61" s="96">
        <f>IF(ISERR(F61/E61),0,IF(ABS(F61)&gt;ABS(E61),"проверь поле F",MIN(ABS(F61/E61),1)))</f>
        <v>0</v>
      </c>
    </row>
    <row r="62" spans="1:8" ht="19.5" customHeight="1" thickBot="1" x14ac:dyDescent="0.25">
      <c r="A62" s="128">
        <f t="shared" si="7"/>
        <v>170</v>
      </c>
      <c r="B62" s="178">
        <v>6</v>
      </c>
      <c r="C62" s="81" t="s">
        <v>32</v>
      </c>
      <c r="D62" s="12">
        <v>2015</v>
      </c>
      <c r="E62" s="107">
        <v>148</v>
      </c>
      <c r="F62" s="108">
        <v>148</v>
      </c>
      <c r="G62" s="156">
        <f t="shared" si="8"/>
        <v>0.87058823529411766</v>
      </c>
      <c r="H62" s="156">
        <f t="shared" si="6"/>
        <v>1</v>
      </c>
    </row>
    <row r="63" spans="1:8" ht="19.5" customHeight="1" thickBot="1" x14ac:dyDescent="0.25">
      <c r="A63" s="128">
        <f t="shared" si="7"/>
        <v>170</v>
      </c>
      <c r="B63" s="178"/>
      <c r="C63" s="11" t="s">
        <v>16</v>
      </c>
      <c r="D63" s="12" t="s">
        <v>194</v>
      </c>
      <c r="E63" s="107"/>
      <c r="F63" s="108"/>
      <c r="G63" s="156">
        <f t="shared" si="8"/>
        <v>0</v>
      </c>
      <c r="H63" s="156">
        <f t="shared" si="6"/>
        <v>0</v>
      </c>
    </row>
    <row r="64" spans="1:8" ht="19.5" customHeight="1" thickBot="1" x14ac:dyDescent="0.25">
      <c r="A64" s="128">
        <f t="shared" si="7"/>
        <v>170</v>
      </c>
      <c r="B64" s="178"/>
      <c r="C64" s="41" t="s">
        <v>41</v>
      </c>
      <c r="D64" s="37"/>
      <c r="E64" s="120">
        <f>SUM(E62:E63)</f>
        <v>148</v>
      </c>
      <c r="F64" s="120">
        <f>SUM(F62:F63)</f>
        <v>148</v>
      </c>
      <c r="G64" s="96">
        <f t="shared" si="8"/>
        <v>0.87058823529411766</v>
      </c>
      <c r="H64" s="96">
        <f t="shared" si="6"/>
        <v>1</v>
      </c>
    </row>
    <row r="65" spans="1:8" ht="19.5" customHeight="1" thickBot="1" x14ac:dyDescent="0.25">
      <c r="A65" s="128">
        <f t="shared" si="7"/>
        <v>170</v>
      </c>
      <c r="B65" s="163">
        <v>7</v>
      </c>
      <c r="C65" s="39" t="s">
        <v>42</v>
      </c>
      <c r="D65" s="12">
        <v>2015</v>
      </c>
      <c r="E65" s="111">
        <v>150</v>
      </c>
      <c r="F65" s="111">
        <v>150</v>
      </c>
      <c r="G65" s="96">
        <f t="shared" si="8"/>
        <v>0.88235294117647056</v>
      </c>
      <c r="H65" s="96">
        <f t="shared" si="6"/>
        <v>1</v>
      </c>
    </row>
    <row r="66" spans="1:8" ht="19.5" customHeight="1" thickBot="1" x14ac:dyDescent="0.25">
      <c r="A66" s="128">
        <f t="shared" si="7"/>
        <v>170</v>
      </c>
      <c r="B66" s="163">
        <v>8</v>
      </c>
      <c r="C66" s="39" t="s">
        <v>43</v>
      </c>
      <c r="D66" s="12">
        <v>2015</v>
      </c>
      <c r="E66" s="111">
        <v>150</v>
      </c>
      <c r="F66" s="111">
        <v>150</v>
      </c>
      <c r="G66" s="96">
        <f t="shared" si="8"/>
        <v>0.88235294117647056</v>
      </c>
      <c r="H66" s="96">
        <f t="shared" si="6"/>
        <v>1</v>
      </c>
    </row>
    <row r="67" spans="1:8" ht="19.5" customHeight="1" thickBot="1" x14ac:dyDescent="0.25">
      <c r="A67" s="128">
        <f t="shared" si="7"/>
        <v>170</v>
      </c>
      <c r="B67" s="163">
        <v>9</v>
      </c>
      <c r="C67" s="39" t="s">
        <v>44</v>
      </c>
      <c r="D67" s="12">
        <v>2015</v>
      </c>
      <c r="E67" s="111"/>
      <c r="F67" s="111"/>
      <c r="G67" s="96">
        <f t="shared" si="8"/>
        <v>0</v>
      </c>
      <c r="H67" s="96">
        <f t="shared" si="6"/>
        <v>0</v>
      </c>
    </row>
    <row r="68" spans="1:8" ht="18.75" customHeight="1" thickBot="1" x14ac:dyDescent="0.25">
      <c r="A68" s="112">
        <f t="shared" si="7"/>
        <v>170</v>
      </c>
      <c r="B68" s="70"/>
      <c r="C68" s="68" t="s">
        <v>45</v>
      </c>
      <c r="D68" s="71"/>
      <c r="E68" s="112">
        <f>SUM(E55,E58,E59,E60,E61,E64,E65,E66,E67)</f>
        <v>1093</v>
      </c>
      <c r="F68" s="112">
        <f>SUM(F55,F58,F59,F60,F61,F64,F65,F66,F67)</f>
        <v>1068</v>
      </c>
      <c r="G68" s="94">
        <f>(G55+G58+G59+G60+G61+G64+G65+G66+G67)/9</f>
        <v>0.69803921568627458</v>
      </c>
      <c r="H68" s="94">
        <f>IF(ISERR(F68/E68),0,IF(ABS(F68)&gt;ABS(E68),"проверь поле F",MIN(ABS(F68/E68),1)))</f>
        <v>0.97712717291857276</v>
      </c>
    </row>
    <row r="69" spans="1:8" ht="19.5" customHeight="1" thickBot="1" x14ac:dyDescent="0.25">
      <c r="A69" s="121">
        <f>A16+A32+A50+A68</f>
        <v>648</v>
      </c>
      <c r="B69" s="51"/>
      <c r="C69" s="60" t="s">
        <v>46</v>
      </c>
      <c r="D69" s="52"/>
      <c r="E69" s="121">
        <f>SUM(E16,E32,E50,E68)</f>
        <v>3840</v>
      </c>
      <c r="F69" s="121">
        <f>SUM(F16,F32,F50,F68)</f>
        <v>3564</v>
      </c>
      <c r="G69" s="95">
        <f>(G16+G32+G50+G68)/4</f>
        <v>0.68893616766300092</v>
      </c>
      <c r="H69" s="95">
        <f t="shared" si="6"/>
        <v>0.92812499999999998</v>
      </c>
    </row>
    <row r="70" spans="1:8" ht="19.5" customHeight="1" thickBot="1" x14ac:dyDescent="0.25">
      <c r="A70" s="111">
        <v>158</v>
      </c>
      <c r="B70" s="20"/>
      <c r="C70" s="56" t="s">
        <v>204</v>
      </c>
      <c r="D70" s="21"/>
      <c r="E70" s="115"/>
      <c r="F70" s="116"/>
      <c r="G70" s="156"/>
      <c r="H70" s="156"/>
    </row>
    <row r="71" spans="1:8" ht="19.5" customHeight="1" thickBot="1" x14ac:dyDescent="0.25">
      <c r="A71" s="128">
        <f t="shared" si="7"/>
        <v>158</v>
      </c>
      <c r="B71" s="162">
        <v>1</v>
      </c>
      <c r="C71" s="39" t="s">
        <v>196</v>
      </c>
      <c r="D71" s="65">
        <v>2018</v>
      </c>
      <c r="E71" s="111">
        <v>172</v>
      </c>
      <c r="F71" s="111">
        <v>158</v>
      </c>
      <c r="G71" s="96">
        <f>IF(NOT(TRUNC(A71)=A71),"Ошибка в наборе",MIN(E71/A71,1))</f>
        <v>1</v>
      </c>
      <c r="H71" s="98">
        <f t="shared" si="6"/>
        <v>0.91860465116279066</v>
      </c>
    </row>
    <row r="72" spans="1:8" ht="18.75" customHeight="1" thickBot="1" x14ac:dyDescent="0.25">
      <c r="A72" s="128">
        <f t="shared" si="7"/>
        <v>158</v>
      </c>
      <c r="B72" s="163">
        <v>2</v>
      </c>
      <c r="C72" s="39" t="s">
        <v>47</v>
      </c>
      <c r="D72" s="12">
        <v>2012</v>
      </c>
      <c r="E72" s="111">
        <v>140</v>
      </c>
      <c r="F72" s="111">
        <v>140</v>
      </c>
      <c r="G72" s="96">
        <f t="shared" ref="G72:G87" si="9">IF(NOT(TRUNC(A72)=A72),"Ошибка в наборе",MIN(E72/A72,1))</f>
        <v>0.88607594936708856</v>
      </c>
      <c r="H72" s="96">
        <f t="shared" si="6"/>
        <v>1</v>
      </c>
    </row>
    <row r="73" spans="1:8" ht="19.5" customHeight="1" thickBot="1" x14ac:dyDescent="0.25">
      <c r="A73" s="128">
        <f t="shared" si="7"/>
        <v>158</v>
      </c>
      <c r="B73" s="163">
        <v>3</v>
      </c>
      <c r="C73" s="39" t="s">
        <v>157</v>
      </c>
      <c r="D73" s="30">
        <v>2018</v>
      </c>
      <c r="E73" s="111">
        <v>174</v>
      </c>
      <c r="F73" s="111">
        <v>158</v>
      </c>
      <c r="G73" s="96">
        <f t="shared" si="9"/>
        <v>1</v>
      </c>
      <c r="H73" s="96">
        <f t="shared" si="6"/>
        <v>0.90804597701149425</v>
      </c>
    </row>
    <row r="74" spans="1:8" ht="19.5" customHeight="1" thickBot="1" x14ac:dyDescent="0.25">
      <c r="A74" s="128">
        <f t="shared" si="7"/>
        <v>158</v>
      </c>
      <c r="B74" s="163">
        <v>4</v>
      </c>
      <c r="C74" s="41" t="s">
        <v>150</v>
      </c>
      <c r="D74" s="65">
        <v>2018</v>
      </c>
      <c r="E74" s="111">
        <v>169</v>
      </c>
      <c r="F74" s="111">
        <v>158</v>
      </c>
      <c r="G74" s="96">
        <f t="shared" si="9"/>
        <v>1</v>
      </c>
      <c r="H74" s="96">
        <f t="shared" si="6"/>
        <v>0.9349112426035503</v>
      </c>
    </row>
    <row r="75" spans="1:8" ht="20.25" customHeight="1" thickBot="1" x14ac:dyDescent="0.25">
      <c r="A75" s="128">
        <f t="shared" si="7"/>
        <v>158</v>
      </c>
      <c r="B75" s="163">
        <v>5</v>
      </c>
      <c r="C75" s="39" t="s">
        <v>134</v>
      </c>
      <c r="D75" s="12">
        <v>2017</v>
      </c>
      <c r="E75" s="111">
        <v>145</v>
      </c>
      <c r="F75" s="110">
        <v>145</v>
      </c>
      <c r="G75" s="96">
        <f t="shared" si="9"/>
        <v>0.91772151898734178</v>
      </c>
      <c r="H75" s="96">
        <f t="shared" si="6"/>
        <v>1</v>
      </c>
    </row>
    <row r="76" spans="1:8" ht="19.5" customHeight="1" thickBot="1" x14ac:dyDescent="0.25">
      <c r="A76" s="128">
        <f t="shared" si="7"/>
        <v>158</v>
      </c>
      <c r="B76" s="178">
        <v>6</v>
      </c>
      <c r="C76" s="11" t="s">
        <v>200</v>
      </c>
      <c r="D76" s="12">
        <v>2018</v>
      </c>
      <c r="E76" s="107">
        <v>175</v>
      </c>
      <c r="F76" s="108">
        <v>158</v>
      </c>
      <c r="G76" s="97">
        <f t="shared" si="9"/>
        <v>1</v>
      </c>
      <c r="H76" s="156">
        <f t="shared" si="6"/>
        <v>0.9028571428571428</v>
      </c>
    </row>
    <row r="77" spans="1:8" ht="19.5" customHeight="1" thickBot="1" x14ac:dyDescent="0.25">
      <c r="A77" s="128">
        <f t="shared" si="7"/>
        <v>158</v>
      </c>
      <c r="B77" s="178"/>
      <c r="C77" s="11" t="s">
        <v>49</v>
      </c>
      <c r="D77" s="12" t="s">
        <v>201</v>
      </c>
      <c r="E77" s="107"/>
      <c r="F77" s="108"/>
      <c r="G77" s="97">
        <f t="shared" si="9"/>
        <v>0</v>
      </c>
      <c r="H77" s="156">
        <f t="shared" si="6"/>
        <v>0</v>
      </c>
    </row>
    <row r="78" spans="1:8" ht="19.5" customHeight="1" thickBot="1" x14ac:dyDescent="0.25">
      <c r="A78" s="128">
        <f t="shared" si="7"/>
        <v>158</v>
      </c>
      <c r="B78" s="178"/>
      <c r="C78" s="41" t="s">
        <v>15</v>
      </c>
      <c r="D78" s="34"/>
      <c r="E78" s="109">
        <f>SUM(E76:E77)</f>
        <v>175</v>
      </c>
      <c r="F78" s="109">
        <f>SUM(F76:F77)</f>
        <v>158</v>
      </c>
      <c r="G78" s="96">
        <f t="shared" si="9"/>
        <v>1</v>
      </c>
      <c r="H78" s="98">
        <f t="shared" si="6"/>
        <v>0.9028571428571428</v>
      </c>
    </row>
    <row r="79" spans="1:8" ht="29.25" customHeight="1" thickBot="1" x14ac:dyDescent="0.25">
      <c r="A79" s="128">
        <f t="shared" si="7"/>
        <v>158</v>
      </c>
      <c r="B79" s="181">
        <v>7</v>
      </c>
      <c r="C79" s="86" t="s">
        <v>247</v>
      </c>
      <c r="D79" s="12">
        <v>2016</v>
      </c>
      <c r="E79" s="107"/>
      <c r="F79" s="108"/>
      <c r="G79" s="97">
        <f>IF(NOT(TRUNC(A79)=A79),"Ошибка в наборе",MIN(E79/A79,1))</f>
        <v>0</v>
      </c>
      <c r="H79" s="99">
        <f>IF(ISERR(F79/E79),0,IF(ABS(F79)&gt;ABS(E79),"проверь поле F",MIN(ABS(F79/E79),1)))</f>
        <v>0</v>
      </c>
    </row>
    <row r="80" spans="1:8" ht="29.25" customHeight="1" thickBot="1" x14ac:dyDescent="0.25">
      <c r="A80" s="128">
        <f t="shared" si="7"/>
        <v>158</v>
      </c>
      <c r="B80" s="182"/>
      <c r="C80" s="86" t="s">
        <v>197</v>
      </c>
      <c r="D80" s="12">
        <v>2018</v>
      </c>
      <c r="E80" s="107">
        <v>150</v>
      </c>
      <c r="F80" s="108">
        <v>150</v>
      </c>
      <c r="G80" s="97">
        <f>IF(NOT(TRUNC(A80)=A80),"Ошибка в наборе",MIN(E80/A80,1))</f>
        <v>0.94936708860759489</v>
      </c>
      <c r="H80" s="99">
        <f>IF(ISERR(F80/E80),0,IF(ABS(F80)&gt;ABS(E80),"проверь поле F",MIN(ABS(F80/E80),1)))</f>
        <v>1</v>
      </c>
    </row>
    <row r="81" spans="1:8" ht="22.5" customHeight="1" thickBot="1" x14ac:dyDescent="0.25">
      <c r="A81" s="128">
        <f t="shared" si="7"/>
        <v>158</v>
      </c>
      <c r="B81" s="177"/>
      <c r="C81" s="54" t="s">
        <v>198</v>
      </c>
      <c r="D81" s="34"/>
      <c r="E81" s="109">
        <f>SUM(E79:E80)</f>
        <v>150</v>
      </c>
      <c r="F81" s="109">
        <f>SUM(F79:F80)</f>
        <v>150</v>
      </c>
      <c r="G81" s="96">
        <f>IF(NOT(TRUNC(A81)=A81),"Ошибка в наборе",MIN(E81/A81,1))</f>
        <v>0.94936708860759489</v>
      </c>
      <c r="H81" s="98">
        <f>IF(ISERR(F81/E81),0,IF(ABS(F81)&gt;ABS(E81),"проверь поле F",MIN(ABS(F81/E81),1)))</f>
        <v>1</v>
      </c>
    </row>
    <row r="82" spans="1:8" ht="19.5" customHeight="1" thickBot="1" x14ac:dyDescent="0.25">
      <c r="A82" s="128">
        <f>A81</f>
        <v>158</v>
      </c>
      <c r="B82" s="23">
        <v>8</v>
      </c>
      <c r="C82" s="41" t="s">
        <v>152</v>
      </c>
      <c r="D82" s="12">
        <v>2018</v>
      </c>
      <c r="E82" s="111">
        <v>150</v>
      </c>
      <c r="F82" s="111">
        <v>150</v>
      </c>
      <c r="G82" s="96">
        <f>IF(NOT(TRUNC(A82)=A82),"Ошибка в наборе",MIN(E82/A82,1))</f>
        <v>0.94936708860759489</v>
      </c>
      <c r="H82" s="98">
        <f t="shared" ref="H82" si="10">IF(ISERR(F82/E82),0,IF(ABS(F82)&gt;ABS(E82),"проверь поле F",MIN(ABS(F82/E82),1)))</f>
        <v>1</v>
      </c>
    </row>
    <row r="83" spans="1:8" ht="19.5" customHeight="1" thickBot="1" x14ac:dyDescent="0.25">
      <c r="A83" s="128">
        <f t="shared" ref="A83:A86" si="11">A82</f>
        <v>158</v>
      </c>
      <c r="B83" s="23">
        <v>9</v>
      </c>
      <c r="C83" s="41" t="s">
        <v>199</v>
      </c>
      <c r="D83" s="12">
        <v>2018</v>
      </c>
      <c r="E83" s="111">
        <v>172</v>
      </c>
      <c r="F83" s="111">
        <v>158</v>
      </c>
      <c r="G83" s="96">
        <f t="shared" ref="G83:G85" si="12">IF(NOT(TRUNC(A83)=A83),"Ошибка в наборе",MIN(E83/A83,1))</f>
        <v>1</v>
      </c>
      <c r="H83" s="98">
        <f t="shared" ref="H83:H85" si="13">IF(ISERR(F83/E83),0,IF(ABS(F83)&gt;ABS(E83),"проверь поле F",MIN(ABS(F83/E83),1)))</f>
        <v>0.91860465116279066</v>
      </c>
    </row>
    <row r="84" spans="1:8" ht="19.5" customHeight="1" thickBot="1" x14ac:dyDescent="0.25">
      <c r="A84" s="128">
        <f t="shared" si="11"/>
        <v>158</v>
      </c>
      <c r="B84" s="23">
        <v>10</v>
      </c>
      <c r="C84" s="41" t="s">
        <v>202</v>
      </c>
      <c r="D84" s="12">
        <v>2018</v>
      </c>
      <c r="E84" s="111">
        <v>172</v>
      </c>
      <c r="F84" s="111">
        <v>158</v>
      </c>
      <c r="G84" s="96">
        <f t="shared" si="12"/>
        <v>1</v>
      </c>
      <c r="H84" s="98">
        <f t="shared" si="13"/>
        <v>0.91860465116279066</v>
      </c>
    </row>
    <row r="85" spans="1:8" ht="19.5" customHeight="1" thickBot="1" x14ac:dyDescent="0.25">
      <c r="A85" s="128">
        <f t="shared" si="11"/>
        <v>158</v>
      </c>
      <c r="B85" s="23">
        <v>11</v>
      </c>
      <c r="C85" s="41" t="s">
        <v>203</v>
      </c>
      <c r="D85" s="12">
        <v>2018</v>
      </c>
      <c r="E85" s="111">
        <v>172</v>
      </c>
      <c r="F85" s="111">
        <v>158</v>
      </c>
      <c r="G85" s="96">
        <f t="shared" si="12"/>
        <v>1</v>
      </c>
      <c r="H85" s="98">
        <f t="shared" si="13"/>
        <v>0.91860465116279066</v>
      </c>
    </row>
    <row r="86" spans="1:8" ht="19.5" customHeight="1" thickBot="1" x14ac:dyDescent="0.25">
      <c r="A86" s="128">
        <f t="shared" si="11"/>
        <v>158</v>
      </c>
      <c r="B86" s="23">
        <v>12</v>
      </c>
      <c r="C86" s="41" t="s">
        <v>153</v>
      </c>
      <c r="D86" s="12">
        <v>2018</v>
      </c>
      <c r="E86" s="111">
        <v>156</v>
      </c>
      <c r="F86" s="111">
        <v>156</v>
      </c>
      <c r="G86" s="96">
        <f t="shared" si="9"/>
        <v>0.98734177215189878</v>
      </c>
      <c r="H86" s="96">
        <f t="shared" si="6"/>
        <v>1</v>
      </c>
    </row>
    <row r="87" spans="1:8" ht="19.5" customHeight="1" thickBot="1" x14ac:dyDescent="0.25">
      <c r="A87" s="128">
        <f t="shared" si="7"/>
        <v>158</v>
      </c>
      <c r="B87" s="23">
        <v>13</v>
      </c>
      <c r="C87" s="41" t="s">
        <v>154</v>
      </c>
      <c r="D87" s="12">
        <v>2018</v>
      </c>
      <c r="E87" s="111">
        <v>156</v>
      </c>
      <c r="F87" s="111">
        <v>156</v>
      </c>
      <c r="G87" s="96">
        <f t="shared" si="9"/>
        <v>0.98734177215189878</v>
      </c>
      <c r="H87" s="96">
        <f t="shared" si="6"/>
        <v>1</v>
      </c>
    </row>
    <row r="88" spans="1:8" ht="19.5" customHeight="1" thickBot="1" x14ac:dyDescent="0.25">
      <c r="A88" s="112">
        <f t="shared" si="7"/>
        <v>158</v>
      </c>
      <c r="B88" s="72"/>
      <c r="C88" s="68" t="s">
        <v>50</v>
      </c>
      <c r="D88" s="73"/>
      <c r="E88" s="112">
        <f>SUM(E71,E72,E73,E74,E75,E78,E81,E82,E83,E84,E85,E86,E87)</f>
        <v>2103</v>
      </c>
      <c r="F88" s="112">
        <f>SUM(F71,F72,F73,F74,F75,F78,F81,F82,F83,F84,F85,F86,F87)</f>
        <v>2003</v>
      </c>
      <c r="G88" s="94">
        <f>SUM(G71,G72,G73,G74,G75,G78,G81,G82,G83,G84,G85,G86,G87)/13</f>
        <v>0.9751703992210321</v>
      </c>
      <c r="H88" s="94">
        <f>IF(ISERR(F88/E88),0,IF(ABS(F88)&gt;ABS(E88),"проверь поле F",MIN(ABS(F88/E88),1)))</f>
        <v>0.95244888254873994</v>
      </c>
    </row>
    <row r="89" spans="1:8" ht="19.5" customHeight="1" thickBot="1" x14ac:dyDescent="0.25">
      <c r="A89" s="111">
        <v>140</v>
      </c>
      <c r="B89" s="23"/>
      <c r="C89" s="7" t="s">
        <v>212</v>
      </c>
      <c r="D89" s="12"/>
      <c r="E89" s="115"/>
      <c r="F89" s="116"/>
      <c r="G89" s="156"/>
      <c r="H89" s="156"/>
    </row>
    <row r="90" spans="1:8" ht="19.5" customHeight="1" thickBot="1" x14ac:dyDescent="0.25">
      <c r="A90" s="128">
        <f t="shared" si="7"/>
        <v>140</v>
      </c>
      <c r="B90" s="163">
        <v>1</v>
      </c>
      <c r="C90" s="39" t="s">
        <v>196</v>
      </c>
      <c r="D90" s="12">
        <v>2018</v>
      </c>
      <c r="E90" s="111">
        <v>155</v>
      </c>
      <c r="F90" s="111">
        <v>140</v>
      </c>
      <c r="G90" s="98">
        <f>IF(NOT(TRUNC(A90)=A90),"Ошибка в наборе",MIN(E90/A90,1))</f>
        <v>1</v>
      </c>
      <c r="H90" s="98">
        <f t="shared" si="6"/>
        <v>0.90322580645161288</v>
      </c>
    </row>
    <row r="91" spans="1:8" ht="19.5" customHeight="1" thickBot="1" x14ac:dyDescent="0.25">
      <c r="A91" s="128">
        <f t="shared" si="7"/>
        <v>140</v>
      </c>
      <c r="B91" s="163">
        <v>2</v>
      </c>
      <c r="C91" s="41" t="s">
        <v>155</v>
      </c>
      <c r="D91" s="12">
        <v>2006</v>
      </c>
      <c r="E91" s="111">
        <v>80</v>
      </c>
      <c r="F91" s="111">
        <v>80</v>
      </c>
      <c r="G91" s="98">
        <f t="shared" ref="G91:G107" si="14">IF(NOT(TRUNC(A91)=A91),"Ошибка в наборе",MIN(E91/A91,1))</f>
        <v>0.5714285714285714</v>
      </c>
      <c r="H91" s="98">
        <f t="shared" si="6"/>
        <v>1</v>
      </c>
    </row>
    <row r="92" spans="1:8" ht="19.5" customHeight="1" thickBot="1" x14ac:dyDescent="0.25">
      <c r="A92" s="128">
        <f t="shared" si="7"/>
        <v>140</v>
      </c>
      <c r="B92" s="163">
        <v>3</v>
      </c>
      <c r="C92" s="41" t="s">
        <v>156</v>
      </c>
      <c r="D92" s="12">
        <v>2018</v>
      </c>
      <c r="E92" s="111">
        <v>194</v>
      </c>
      <c r="F92" s="111">
        <v>140</v>
      </c>
      <c r="G92" s="98">
        <f t="shared" si="14"/>
        <v>1</v>
      </c>
      <c r="H92" s="98">
        <f t="shared" si="6"/>
        <v>0.72164948453608246</v>
      </c>
    </row>
    <row r="93" spans="1:8" ht="19.5" customHeight="1" thickBot="1" x14ac:dyDescent="0.25">
      <c r="A93" s="128">
        <f t="shared" si="7"/>
        <v>140</v>
      </c>
      <c r="B93" s="163">
        <v>4</v>
      </c>
      <c r="C93" s="41" t="s">
        <v>150</v>
      </c>
      <c r="D93" s="12">
        <v>2018</v>
      </c>
      <c r="E93" s="111">
        <v>184</v>
      </c>
      <c r="F93" s="111">
        <v>140</v>
      </c>
      <c r="G93" s="98">
        <f t="shared" si="14"/>
        <v>1</v>
      </c>
      <c r="H93" s="98">
        <f t="shared" si="6"/>
        <v>0.76086956521739135</v>
      </c>
    </row>
    <row r="94" spans="1:8" ht="19.5" customHeight="1" thickBot="1" x14ac:dyDescent="0.25">
      <c r="A94" s="128">
        <f t="shared" si="7"/>
        <v>140</v>
      </c>
      <c r="B94" s="163">
        <v>5</v>
      </c>
      <c r="C94" s="41" t="s">
        <v>134</v>
      </c>
      <c r="D94" s="12">
        <v>2018</v>
      </c>
      <c r="E94" s="111">
        <v>187</v>
      </c>
      <c r="F94" s="111">
        <v>140</v>
      </c>
      <c r="G94" s="98">
        <f t="shared" si="14"/>
        <v>1</v>
      </c>
      <c r="H94" s="98">
        <f t="shared" si="6"/>
        <v>0.74866310160427807</v>
      </c>
    </row>
    <row r="95" spans="1:8" ht="19.5" customHeight="1" thickBot="1" x14ac:dyDescent="0.25">
      <c r="A95" s="128">
        <f t="shared" si="7"/>
        <v>140</v>
      </c>
      <c r="B95" s="178">
        <v>6</v>
      </c>
      <c r="C95" s="11" t="s">
        <v>51</v>
      </c>
      <c r="D95" s="12" t="s">
        <v>184</v>
      </c>
      <c r="E95" s="107"/>
      <c r="F95" s="108"/>
      <c r="G95" s="99">
        <f t="shared" si="14"/>
        <v>0</v>
      </c>
      <c r="H95" s="97">
        <f t="shared" si="6"/>
        <v>0</v>
      </c>
    </row>
    <row r="96" spans="1:8" ht="19.5" customHeight="1" thickBot="1" x14ac:dyDescent="0.25">
      <c r="A96" s="128">
        <f t="shared" si="7"/>
        <v>140</v>
      </c>
      <c r="B96" s="178"/>
      <c r="C96" s="11" t="s">
        <v>205</v>
      </c>
      <c r="D96" s="12">
        <v>2018</v>
      </c>
      <c r="E96" s="107">
        <v>175</v>
      </c>
      <c r="F96" s="108">
        <v>140</v>
      </c>
      <c r="G96" s="99">
        <f t="shared" si="14"/>
        <v>1</v>
      </c>
      <c r="H96" s="97">
        <f t="shared" si="6"/>
        <v>0.8</v>
      </c>
    </row>
    <row r="97" spans="1:8" ht="19.5" customHeight="1" thickBot="1" x14ac:dyDescent="0.25">
      <c r="A97" s="128">
        <f t="shared" si="7"/>
        <v>140</v>
      </c>
      <c r="B97" s="178"/>
      <c r="C97" s="41" t="s">
        <v>52</v>
      </c>
      <c r="D97" s="34"/>
      <c r="E97" s="109">
        <f>SUM(E95:E96)</f>
        <v>175</v>
      </c>
      <c r="F97" s="109">
        <f>SUM(F95:F96)</f>
        <v>140</v>
      </c>
      <c r="G97" s="98">
        <f t="shared" si="14"/>
        <v>1</v>
      </c>
      <c r="H97" s="96">
        <f t="shared" si="6"/>
        <v>0.8</v>
      </c>
    </row>
    <row r="98" spans="1:8" ht="27.75" customHeight="1" thickBot="1" x14ac:dyDescent="0.25">
      <c r="A98" s="128">
        <f t="shared" si="7"/>
        <v>140</v>
      </c>
      <c r="B98" s="181">
        <v>7</v>
      </c>
      <c r="C98" s="86" t="s">
        <v>151</v>
      </c>
      <c r="D98" s="65">
        <v>2018</v>
      </c>
      <c r="E98" s="107">
        <v>150</v>
      </c>
      <c r="F98" s="108">
        <v>140</v>
      </c>
      <c r="G98" s="99">
        <f t="shared" ref="G98:G99" si="15">IF(NOT(TRUNC(A98)=A98),"Ошибка в наборе",MIN(E98/A98,1))</f>
        <v>1</v>
      </c>
      <c r="H98" s="97">
        <f t="shared" ref="H98:H99" si="16">IF(ISERR(F98/E98),0,IF(ABS(F98)&gt;ABS(E98),"проверь поле F",MIN(ABS(F98/E98),1)))</f>
        <v>0.93333333333333335</v>
      </c>
    </row>
    <row r="99" spans="1:8" ht="19.5" customHeight="1" thickBot="1" x14ac:dyDescent="0.25">
      <c r="A99" s="128">
        <f t="shared" si="7"/>
        <v>140</v>
      </c>
      <c r="B99" s="182"/>
      <c r="C99" s="82" t="s">
        <v>206</v>
      </c>
      <c r="D99" s="65" t="s">
        <v>207</v>
      </c>
      <c r="E99" s="107"/>
      <c r="F99" s="108"/>
      <c r="G99" s="99">
        <f t="shared" si="15"/>
        <v>0</v>
      </c>
      <c r="H99" s="97">
        <f t="shared" si="16"/>
        <v>0</v>
      </c>
    </row>
    <row r="100" spans="1:8" ht="19.5" customHeight="1" thickBot="1" x14ac:dyDescent="0.25">
      <c r="A100" s="128">
        <f t="shared" si="7"/>
        <v>140</v>
      </c>
      <c r="B100" s="177"/>
      <c r="C100" s="54" t="s">
        <v>53</v>
      </c>
      <c r="D100" s="34"/>
      <c r="E100" s="109">
        <f>SUM(E98:E99)</f>
        <v>150</v>
      </c>
      <c r="F100" s="109">
        <f>SUM(F98:F99)</f>
        <v>140</v>
      </c>
      <c r="G100" s="98">
        <f t="shared" si="14"/>
        <v>1</v>
      </c>
      <c r="H100" s="96">
        <f t="shared" si="6"/>
        <v>0.93333333333333335</v>
      </c>
    </row>
    <row r="101" spans="1:8" ht="19.5" customHeight="1" thickBot="1" x14ac:dyDescent="0.25">
      <c r="A101" s="128">
        <f t="shared" si="7"/>
        <v>140</v>
      </c>
      <c r="B101" s="163">
        <v>8</v>
      </c>
      <c r="C101" s="41" t="s">
        <v>208</v>
      </c>
      <c r="D101" s="65">
        <v>2018</v>
      </c>
      <c r="E101" s="111">
        <v>155</v>
      </c>
      <c r="F101" s="111">
        <v>140</v>
      </c>
      <c r="G101" s="98">
        <f>IF(NOT(TRUNC(A101)=A101),"Ошибка в наборе",MIN(E101/A101,1))</f>
        <v>1</v>
      </c>
      <c r="H101" s="96">
        <f t="shared" si="6"/>
        <v>0.90322580645161288</v>
      </c>
    </row>
    <row r="102" spans="1:8" ht="19.5" customHeight="1" thickBot="1" x14ac:dyDescent="0.25">
      <c r="A102" s="128">
        <f t="shared" si="7"/>
        <v>140</v>
      </c>
      <c r="B102" s="163">
        <v>9</v>
      </c>
      <c r="C102" s="41" t="s">
        <v>209</v>
      </c>
      <c r="D102" s="65">
        <v>2018</v>
      </c>
      <c r="E102" s="111">
        <v>155</v>
      </c>
      <c r="F102" s="111">
        <v>140</v>
      </c>
      <c r="G102" s="98">
        <f t="shared" ref="G102:G103" si="17">IF(NOT(TRUNC(A102)=A102),"Ошибка в наборе",MIN(E102/A102,1))</f>
        <v>1</v>
      </c>
      <c r="H102" s="96">
        <f t="shared" ref="H102:H103" si="18">IF(ISERR(F102/E102),0,IF(ABS(F102)&gt;ABS(E102),"проверь поле F",MIN(ABS(F102/E102),1)))</f>
        <v>0.90322580645161288</v>
      </c>
    </row>
    <row r="103" spans="1:8" ht="19.5" customHeight="1" thickBot="1" x14ac:dyDescent="0.25">
      <c r="A103" s="128">
        <f t="shared" si="7"/>
        <v>140</v>
      </c>
      <c r="B103" s="163">
        <v>10</v>
      </c>
      <c r="C103" s="41" t="s">
        <v>210</v>
      </c>
      <c r="D103" s="65"/>
      <c r="E103" s="111">
        <v>150</v>
      </c>
      <c r="F103" s="111"/>
      <c r="G103" s="98">
        <f t="shared" si="17"/>
        <v>1</v>
      </c>
      <c r="H103" s="96">
        <f t="shared" si="18"/>
        <v>0</v>
      </c>
    </row>
    <row r="104" spans="1:8" ht="19.5" customHeight="1" thickBot="1" x14ac:dyDescent="0.25">
      <c r="A104" s="128">
        <f t="shared" si="7"/>
        <v>140</v>
      </c>
      <c r="B104" s="163">
        <v>11</v>
      </c>
      <c r="C104" s="41" t="s">
        <v>202</v>
      </c>
      <c r="D104" s="65">
        <v>2018</v>
      </c>
      <c r="E104" s="111">
        <v>155</v>
      </c>
      <c r="F104" s="111">
        <v>140</v>
      </c>
      <c r="G104" s="98">
        <f t="shared" ref="G104" si="19">IF(NOT(TRUNC(A104)=A104),"Ошибка в наборе",MIN(E104/A104,1))</f>
        <v>1</v>
      </c>
      <c r="H104" s="96">
        <f t="shared" ref="H104" si="20">IF(ISERR(F104/E104),0,IF(ABS(F104)&gt;ABS(E104),"проверь поле F",MIN(ABS(F104/E104),1)))</f>
        <v>0.90322580645161288</v>
      </c>
    </row>
    <row r="105" spans="1:8" ht="19.5" customHeight="1" thickBot="1" x14ac:dyDescent="0.25">
      <c r="A105" s="128">
        <f t="shared" si="7"/>
        <v>140</v>
      </c>
      <c r="B105" s="163">
        <v>12</v>
      </c>
      <c r="C105" s="41" t="s">
        <v>211</v>
      </c>
      <c r="D105" s="65">
        <v>2018</v>
      </c>
      <c r="E105" s="111">
        <v>155</v>
      </c>
      <c r="F105" s="111">
        <v>140</v>
      </c>
      <c r="G105" s="98">
        <f t="shared" si="14"/>
        <v>1</v>
      </c>
      <c r="H105" s="96">
        <f t="shared" si="6"/>
        <v>0.90322580645161288</v>
      </c>
    </row>
    <row r="106" spans="1:8" ht="21.75" customHeight="1" thickBot="1" x14ac:dyDescent="0.25">
      <c r="A106" s="128">
        <f t="shared" ref="A106:A137" si="21">A105</f>
        <v>140</v>
      </c>
      <c r="B106" s="163">
        <v>13</v>
      </c>
      <c r="C106" s="41" t="s">
        <v>153</v>
      </c>
      <c r="D106" s="65">
        <v>2018</v>
      </c>
      <c r="E106" s="111">
        <v>156</v>
      </c>
      <c r="F106" s="111">
        <v>140</v>
      </c>
      <c r="G106" s="98">
        <f t="shared" si="14"/>
        <v>1</v>
      </c>
      <c r="H106" s="96">
        <f t="shared" ref="H106:H153" si="22">IF(ISERR(F106/E106),0,IF(ABS(F106)&gt;ABS(E106),"проверь поле F",MIN(ABS(F106/E106),1)))</f>
        <v>0.89743589743589747</v>
      </c>
    </row>
    <row r="107" spans="1:8" ht="19.5" customHeight="1" thickBot="1" x14ac:dyDescent="0.25">
      <c r="A107" s="128">
        <f t="shared" si="21"/>
        <v>140</v>
      </c>
      <c r="B107" s="163">
        <v>14</v>
      </c>
      <c r="C107" s="41" t="s">
        <v>154</v>
      </c>
      <c r="D107" s="65">
        <v>2018</v>
      </c>
      <c r="E107" s="111">
        <v>156</v>
      </c>
      <c r="F107" s="111">
        <v>140</v>
      </c>
      <c r="G107" s="98">
        <f t="shared" si="14"/>
        <v>1</v>
      </c>
      <c r="H107" s="96">
        <f t="shared" si="22"/>
        <v>0.89743589743589747</v>
      </c>
    </row>
    <row r="108" spans="1:8" ht="19.5" customHeight="1" thickBot="1" x14ac:dyDescent="0.25">
      <c r="A108" s="112">
        <f t="shared" si="21"/>
        <v>140</v>
      </c>
      <c r="B108" s="74"/>
      <c r="C108" s="68" t="s">
        <v>55</v>
      </c>
      <c r="D108" s="71"/>
      <c r="E108" s="112">
        <f>SUM(E90,E91,E92,E93,E94,E97,E100,E101,E102,E103,E104,E105,E106,E107)</f>
        <v>2207</v>
      </c>
      <c r="F108" s="112">
        <f>SUM(F90,F91,F92,F93,F94,F97,F100,F101,F102,F103,F104,F105,F106,F107)</f>
        <v>1760</v>
      </c>
      <c r="G108" s="94">
        <f>SUM(G90,G91,G92,G93,G94,G97,G100,G101,G102,G103,G104,G105,G106,G107)/14</f>
        <v>0.96938775510204078</v>
      </c>
      <c r="H108" s="94">
        <f t="shared" si="22"/>
        <v>0.79746261893973724</v>
      </c>
    </row>
    <row r="109" spans="1:8" ht="19.5" customHeight="1" thickBot="1" x14ac:dyDescent="0.25">
      <c r="A109" s="111">
        <v>127</v>
      </c>
      <c r="B109" s="25"/>
      <c r="C109" s="7" t="s">
        <v>217</v>
      </c>
      <c r="D109" s="12"/>
      <c r="E109" s="115"/>
      <c r="F109" s="116"/>
      <c r="G109" s="156"/>
      <c r="H109" s="156"/>
    </row>
    <row r="110" spans="1:8" ht="19.5" customHeight="1" thickBot="1" x14ac:dyDescent="0.25">
      <c r="A110" s="128">
        <f>A109</f>
        <v>127</v>
      </c>
      <c r="B110" s="163">
        <v>1</v>
      </c>
      <c r="C110" s="41" t="s">
        <v>56</v>
      </c>
      <c r="D110" s="12">
        <v>2016</v>
      </c>
      <c r="E110" s="111">
        <v>165</v>
      </c>
      <c r="F110" s="111">
        <v>127</v>
      </c>
      <c r="G110" s="96">
        <f>IF(NOT(TRUNC(A110)=A110),"Ошибка в наборе",MIN(E110/A110,1))</f>
        <v>1</v>
      </c>
      <c r="H110" s="96">
        <f t="shared" si="22"/>
        <v>0.76969696969696966</v>
      </c>
    </row>
    <row r="111" spans="1:8" ht="19.5" customHeight="1" thickBot="1" x14ac:dyDescent="0.25">
      <c r="A111" s="128">
        <f t="shared" ref="A111:A112" si="23">A110</f>
        <v>127</v>
      </c>
      <c r="B111" s="163">
        <v>2</v>
      </c>
      <c r="C111" s="41" t="s">
        <v>57</v>
      </c>
      <c r="D111" s="12">
        <v>2012</v>
      </c>
      <c r="E111" s="111">
        <v>90</v>
      </c>
      <c r="F111" s="111">
        <v>90</v>
      </c>
      <c r="G111" s="96">
        <f t="shared" ref="G111:G136" si="24">IF(NOT(TRUNC(A111)=A111),"Ошибка в наборе",MIN(E111/A111,1))</f>
        <v>0.70866141732283461</v>
      </c>
      <c r="H111" s="96">
        <f t="shared" si="22"/>
        <v>1</v>
      </c>
    </row>
    <row r="112" spans="1:8" ht="25.5" customHeight="1" thickBot="1" x14ac:dyDescent="0.25">
      <c r="A112" s="128">
        <f t="shared" si="23"/>
        <v>127</v>
      </c>
      <c r="B112" s="162">
        <v>3</v>
      </c>
      <c r="C112" s="41" t="s">
        <v>158</v>
      </c>
      <c r="D112" s="12">
        <v>2016</v>
      </c>
      <c r="E112" s="111">
        <v>95</v>
      </c>
      <c r="F112" s="111">
        <v>95</v>
      </c>
      <c r="G112" s="96">
        <f t="shared" si="24"/>
        <v>0.74803149606299213</v>
      </c>
      <c r="H112" s="96">
        <f>IF(ISERR(F112/E112),0,IF(ABS(F112)&gt;ABS(E112),"проверь поле F",MIN(ABS(F112/E112),1)))</f>
        <v>1</v>
      </c>
    </row>
    <row r="113" spans="1:8" ht="19.5" customHeight="1" thickBot="1" x14ac:dyDescent="0.25">
      <c r="A113" s="128">
        <f t="shared" si="21"/>
        <v>127</v>
      </c>
      <c r="B113" s="178">
        <v>4</v>
      </c>
      <c r="C113" s="11" t="s">
        <v>213</v>
      </c>
      <c r="D113" s="12" t="s">
        <v>185</v>
      </c>
      <c r="E113" s="107">
        <v>35</v>
      </c>
      <c r="F113" s="108">
        <v>35</v>
      </c>
      <c r="G113" s="97">
        <f t="shared" si="24"/>
        <v>0.27559055118110237</v>
      </c>
      <c r="H113" s="156">
        <f t="shared" si="22"/>
        <v>1</v>
      </c>
    </row>
    <row r="114" spans="1:8" ht="19.5" customHeight="1" thickBot="1" x14ac:dyDescent="0.25">
      <c r="A114" s="128">
        <f t="shared" si="21"/>
        <v>127</v>
      </c>
      <c r="B114" s="178"/>
      <c r="C114" s="11" t="s">
        <v>214</v>
      </c>
      <c r="D114" s="12">
        <v>2006</v>
      </c>
      <c r="E114" s="107"/>
      <c r="F114" s="108"/>
      <c r="G114" s="97">
        <f t="shared" si="24"/>
        <v>0</v>
      </c>
      <c r="H114" s="156">
        <f t="shared" si="22"/>
        <v>0</v>
      </c>
    </row>
    <row r="115" spans="1:8" ht="19.5" customHeight="1" thickBot="1" x14ac:dyDescent="0.25">
      <c r="A115" s="128">
        <f t="shared" si="21"/>
        <v>127</v>
      </c>
      <c r="B115" s="178"/>
      <c r="C115" s="41" t="s">
        <v>58</v>
      </c>
      <c r="D115" s="34"/>
      <c r="E115" s="109">
        <f>SUM(E113:E114)</f>
        <v>35</v>
      </c>
      <c r="F115" s="109">
        <f>SUM(F113:F114)</f>
        <v>35</v>
      </c>
      <c r="G115" s="96">
        <f t="shared" si="24"/>
        <v>0.27559055118110237</v>
      </c>
      <c r="H115" s="96">
        <f t="shared" si="22"/>
        <v>1</v>
      </c>
    </row>
    <row r="116" spans="1:8" ht="19.5" customHeight="1" thickBot="1" x14ac:dyDescent="0.25">
      <c r="A116" s="128">
        <f t="shared" si="21"/>
        <v>127</v>
      </c>
      <c r="B116" s="178">
        <v>5</v>
      </c>
      <c r="C116" s="11" t="s">
        <v>59</v>
      </c>
      <c r="D116" s="12">
        <v>2012</v>
      </c>
      <c r="E116" s="107">
        <v>100</v>
      </c>
      <c r="F116" s="108">
        <v>100</v>
      </c>
      <c r="G116" s="97">
        <f t="shared" si="24"/>
        <v>0.78740157480314965</v>
      </c>
      <c r="H116" s="156">
        <f t="shared" si="22"/>
        <v>1</v>
      </c>
    </row>
    <row r="117" spans="1:8" ht="19.5" customHeight="1" thickBot="1" x14ac:dyDescent="0.25">
      <c r="A117" s="128">
        <f t="shared" si="21"/>
        <v>127</v>
      </c>
      <c r="B117" s="178"/>
      <c r="C117" s="11" t="s">
        <v>215</v>
      </c>
      <c r="D117" s="12">
        <v>2019</v>
      </c>
      <c r="E117" s="107"/>
      <c r="F117" s="108"/>
      <c r="G117" s="97">
        <f t="shared" si="24"/>
        <v>0</v>
      </c>
      <c r="H117" s="156">
        <f t="shared" si="22"/>
        <v>0</v>
      </c>
    </row>
    <row r="118" spans="1:8" ht="19.5" customHeight="1" thickBot="1" x14ac:dyDescent="0.25">
      <c r="A118" s="128">
        <f t="shared" si="21"/>
        <v>127</v>
      </c>
      <c r="B118" s="178"/>
      <c r="C118" s="41" t="s">
        <v>33</v>
      </c>
      <c r="D118" s="34"/>
      <c r="E118" s="109">
        <f>SUM(E116:E117)</f>
        <v>100</v>
      </c>
      <c r="F118" s="109">
        <f>SUM(F116:F117)</f>
        <v>100</v>
      </c>
      <c r="G118" s="96">
        <f t="shared" si="24"/>
        <v>0.78740157480314965</v>
      </c>
      <c r="H118" s="96">
        <f t="shared" si="22"/>
        <v>1</v>
      </c>
    </row>
    <row r="119" spans="1:8" ht="19.5" customHeight="1" thickBot="1" x14ac:dyDescent="0.25">
      <c r="A119" s="128">
        <f t="shared" si="21"/>
        <v>127</v>
      </c>
      <c r="B119" s="178">
        <v>6</v>
      </c>
      <c r="C119" s="11" t="s">
        <v>60</v>
      </c>
      <c r="D119" s="12" t="s">
        <v>184</v>
      </c>
      <c r="E119" s="107">
        <v>80</v>
      </c>
      <c r="F119" s="108">
        <v>80</v>
      </c>
      <c r="G119" s="97">
        <f t="shared" si="24"/>
        <v>0.62992125984251968</v>
      </c>
      <c r="H119" s="156">
        <f t="shared" si="22"/>
        <v>1</v>
      </c>
    </row>
    <row r="120" spans="1:8" ht="19.5" customHeight="1" thickBot="1" x14ac:dyDescent="0.25">
      <c r="A120" s="128">
        <f t="shared" si="21"/>
        <v>127</v>
      </c>
      <c r="B120" s="178"/>
      <c r="C120" s="11" t="s">
        <v>135</v>
      </c>
      <c r="D120" s="12">
        <v>2016</v>
      </c>
      <c r="E120" s="107"/>
      <c r="F120" s="108"/>
      <c r="G120" s="97">
        <f t="shared" si="24"/>
        <v>0</v>
      </c>
      <c r="H120" s="156">
        <f t="shared" si="22"/>
        <v>0</v>
      </c>
    </row>
    <row r="121" spans="1:8" ht="19.5" customHeight="1" thickBot="1" x14ac:dyDescent="0.25">
      <c r="A121" s="128">
        <f t="shared" si="21"/>
        <v>127</v>
      </c>
      <c r="B121" s="178"/>
      <c r="C121" s="41" t="s">
        <v>61</v>
      </c>
      <c r="D121" s="34"/>
      <c r="E121" s="109">
        <f>SUM(E119:E120)</f>
        <v>80</v>
      </c>
      <c r="F121" s="109">
        <f>SUM(F119:F120)</f>
        <v>80</v>
      </c>
      <c r="G121" s="96">
        <f t="shared" si="24"/>
        <v>0.62992125984251968</v>
      </c>
      <c r="H121" s="96">
        <f t="shared" si="22"/>
        <v>1</v>
      </c>
    </row>
    <row r="122" spans="1:8" ht="19.5" customHeight="1" thickBot="1" x14ac:dyDescent="0.25">
      <c r="A122" s="128">
        <f t="shared" si="21"/>
        <v>127</v>
      </c>
      <c r="B122" s="178">
        <v>7</v>
      </c>
      <c r="C122" s="11" t="s">
        <v>62</v>
      </c>
      <c r="D122" s="12" t="s">
        <v>11</v>
      </c>
      <c r="E122" s="107">
        <v>90</v>
      </c>
      <c r="F122" s="108">
        <v>90</v>
      </c>
      <c r="G122" s="97">
        <f t="shared" si="24"/>
        <v>0.70866141732283461</v>
      </c>
      <c r="H122" s="156">
        <f t="shared" si="22"/>
        <v>1</v>
      </c>
    </row>
    <row r="123" spans="1:8" ht="19.5" customHeight="1" thickBot="1" x14ac:dyDescent="0.25">
      <c r="A123" s="128">
        <f t="shared" si="21"/>
        <v>127</v>
      </c>
      <c r="B123" s="178"/>
      <c r="C123" s="11" t="s">
        <v>136</v>
      </c>
      <c r="D123" s="12" t="s">
        <v>185</v>
      </c>
      <c r="E123" s="107"/>
      <c r="F123" s="108"/>
      <c r="G123" s="97">
        <f t="shared" si="24"/>
        <v>0</v>
      </c>
      <c r="H123" s="156">
        <f t="shared" si="22"/>
        <v>0</v>
      </c>
    </row>
    <row r="124" spans="1:8" ht="19.5" customHeight="1" thickBot="1" x14ac:dyDescent="0.25">
      <c r="A124" s="128">
        <f t="shared" si="21"/>
        <v>127</v>
      </c>
      <c r="B124" s="178"/>
      <c r="C124" s="41" t="s">
        <v>63</v>
      </c>
      <c r="D124" s="34"/>
      <c r="E124" s="109">
        <f>SUM(E122:E123)</f>
        <v>90</v>
      </c>
      <c r="F124" s="109">
        <f>SUM(F122:F123)</f>
        <v>90</v>
      </c>
      <c r="G124" s="96">
        <f t="shared" si="24"/>
        <v>0.70866141732283461</v>
      </c>
      <c r="H124" s="96">
        <f t="shared" si="22"/>
        <v>1</v>
      </c>
    </row>
    <row r="125" spans="1:8" ht="19.5" customHeight="1" thickBot="1" x14ac:dyDescent="0.25">
      <c r="A125" s="128">
        <f t="shared" si="21"/>
        <v>127</v>
      </c>
      <c r="B125" s="178">
        <v>8</v>
      </c>
      <c r="C125" s="11" t="s">
        <v>80</v>
      </c>
      <c r="D125" s="12">
        <v>2006</v>
      </c>
      <c r="E125" s="107"/>
      <c r="F125" s="108"/>
      <c r="G125" s="97">
        <f t="shared" si="24"/>
        <v>0</v>
      </c>
      <c r="H125" s="156">
        <f t="shared" si="22"/>
        <v>0</v>
      </c>
    </row>
    <row r="126" spans="1:8" ht="19.5" customHeight="1" thickBot="1" x14ac:dyDescent="0.25">
      <c r="A126" s="128">
        <f t="shared" si="21"/>
        <v>127</v>
      </c>
      <c r="B126" s="178"/>
      <c r="C126" s="26" t="s">
        <v>64</v>
      </c>
      <c r="D126" s="12">
        <v>2009</v>
      </c>
      <c r="E126" s="107">
        <v>100</v>
      </c>
      <c r="F126" s="108">
        <v>100</v>
      </c>
      <c r="G126" s="97">
        <f t="shared" si="24"/>
        <v>0.78740157480314965</v>
      </c>
      <c r="H126" s="156">
        <f t="shared" si="22"/>
        <v>1</v>
      </c>
    </row>
    <row r="127" spans="1:8" ht="19.5" customHeight="1" thickBot="1" x14ac:dyDescent="0.25">
      <c r="A127" s="128">
        <f t="shared" si="21"/>
        <v>127</v>
      </c>
      <c r="B127" s="178"/>
      <c r="C127" s="26" t="s">
        <v>137</v>
      </c>
      <c r="D127" s="12">
        <v>2016</v>
      </c>
      <c r="E127" s="107"/>
      <c r="F127" s="108"/>
      <c r="G127" s="97">
        <f t="shared" si="24"/>
        <v>0</v>
      </c>
      <c r="H127" s="156">
        <f t="shared" si="22"/>
        <v>0</v>
      </c>
    </row>
    <row r="128" spans="1:8" ht="19.5" customHeight="1" thickBot="1" x14ac:dyDescent="0.25">
      <c r="A128" s="128">
        <f t="shared" si="21"/>
        <v>127</v>
      </c>
      <c r="B128" s="178"/>
      <c r="C128" s="46" t="s">
        <v>65</v>
      </c>
      <c r="D128" s="38"/>
      <c r="E128" s="120">
        <f>SUM(E125:E127)</f>
        <v>100</v>
      </c>
      <c r="F128" s="120">
        <f>SUM(F125:F127)</f>
        <v>100</v>
      </c>
      <c r="G128" s="96">
        <f t="shared" si="24"/>
        <v>0.78740157480314965</v>
      </c>
      <c r="H128" s="96">
        <f t="shared" si="22"/>
        <v>1</v>
      </c>
    </row>
    <row r="129" spans="1:8" ht="19.5" customHeight="1" thickBot="1" x14ac:dyDescent="0.25">
      <c r="A129" s="128">
        <f t="shared" si="21"/>
        <v>127</v>
      </c>
      <c r="B129" s="163">
        <v>9</v>
      </c>
      <c r="C129" s="41" t="s">
        <v>216</v>
      </c>
      <c r="D129" s="12"/>
      <c r="E129" s="107"/>
      <c r="F129" s="108"/>
      <c r="G129" s="96">
        <f t="shared" si="24"/>
        <v>0</v>
      </c>
      <c r="H129" s="96">
        <f t="shared" si="22"/>
        <v>0</v>
      </c>
    </row>
    <row r="130" spans="1:8" ht="19.5" customHeight="1" thickBot="1" x14ac:dyDescent="0.25">
      <c r="A130" s="128">
        <f t="shared" si="21"/>
        <v>127</v>
      </c>
      <c r="B130" s="181">
        <v>10</v>
      </c>
      <c r="C130" s="66" t="s">
        <v>66</v>
      </c>
      <c r="D130" s="12">
        <v>2012</v>
      </c>
      <c r="E130" s="107">
        <v>100</v>
      </c>
      <c r="F130" s="108">
        <v>100</v>
      </c>
      <c r="G130" s="97">
        <f t="shared" si="24"/>
        <v>0.78740157480314965</v>
      </c>
      <c r="H130" s="156">
        <f t="shared" si="22"/>
        <v>1</v>
      </c>
    </row>
    <row r="131" spans="1:8" ht="19.5" customHeight="1" thickBot="1" x14ac:dyDescent="0.25">
      <c r="A131" s="128">
        <f t="shared" si="21"/>
        <v>127</v>
      </c>
      <c r="B131" s="182"/>
      <c r="C131" s="11" t="s">
        <v>67</v>
      </c>
      <c r="D131" s="12" t="s">
        <v>207</v>
      </c>
      <c r="E131" s="107">
        <v>30</v>
      </c>
      <c r="F131" s="108">
        <v>30</v>
      </c>
      <c r="G131" s="97">
        <f t="shared" si="24"/>
        <v>0.23622047244094488</v>
      </c>
      <c r="H131" s="156">
        <f t="shared" si="22"/>
        <v>1</v>
      </c>
    </row>
    <row r="132" spans="1:8" ht="19.5" customHeight="1" thickBot="1" x14ac:dyDescent="0.25">
      <c r="A132" s="128">
        <f t="shared" si="21"/>
        <v>127</v>
      </c>
      <c r="B132" s="177"/>
      <c r="C132" s="41" t="s">
        <v>53</v>
      </c>
      <c r="D132" s="34"/>
      <c r="E132" s="109">
        <f>SUM(E130:E131)</f>
        <v>130</v>
      </c>
      <c r="F132" s="109">
        <f>SUM(F130:F131)</f>
        <v>130</v>
      </c>
      <c r="G132" s="96">
        <f>IF(NOT(TRUNC(A132)=A132),"Ошибка в наборе",MIN(E132/A132,1))</f>
        <v>1</v>
      </c>
      <c r="H132" s="96">
        <f t="shared" si="22"/>
        <v>1</v>
      </c>
    </row>
    <row r="133" spans="1:8" ht="19.5" customHeight="1" thickBot="1" x14ac:dyDescent="0.25">
      <c r="A133" s="128">
        <f t="shared" si="21"/>
        <v>127</v>
      </c>
      <c r="B133" s="178">
        <v>11</v>
      </c>
      <c r="C133" s="11" t="s">
        <v>69</v>
      </c>
      <c r="D133" s="13" t="s">
        <v>182</v>
      </c>
      <c r="E133" s="107">
        <v>90</v>
      </c>
      <c r="F133" s="108">
        <v>90</v>
      </c>
      <c r="G133" s="97">
        <f t="shared" si="24"/>
        <v>0.70866141732283461</v>
      </c>
      <c r="H133" s="156">
        <f t="shared" si="22"/>
        <v>1</v>
      </c>
    </row>
    <row r="134" spans="1:8" ht="19.5" customHeight="1" thickBot="1" x14ac:dyDescent="0.25">
      <c r="A134" s="128">
        <f t="shared" si="21"/>
        <v>127</v>
      </c>
      <c r="B134" s="178"/>
      <c r="C134" s="11" t="s">
        <v>70</v>
      </c>
      <c r="D134" s="12">
        <v>2006</v>
      </c>
      <c r="E134" s="107"/>
      <c r="F134" s="108"/>
      <c r="G134" s="97">
        <f t="shared" si="24"/>
        <v>0</v>
      </c>
      <c r="H134" s="156">
        <f t="shared" si="22"/>
        <v>0</v>
      </c>
    </row>
    <row r="135" spans="1:8" ht="19.5" customHeight="1" thickBot="1" x14ac:dyDescent="0.25">
      <c r="A135" s="128">
        <f t="shared" si="21"/>
        <v>127</v>
      </c>
      <c r="B135" s="178"/>
      <c r="C135" s="41" t="s">
        <v>71</v>
      </c>
      <c r="D135" s="34"/>
      <c r="E135" s="109">
        <f>SUM(E133:E134)</f>
        <v>90</v>
      </c>
      <c r="F135" s="109">
        <f>SUM(F133:F134)</f>
        <v>90</v>
      </c>
      <c r="G135" s="96">
        <f t="shared" si="24"/>
        <v>0.70866141732283461</v>
      </c>
      <c r="H135" s="96">
        <f t="shared" si="22"/>
        <v>1</v>
      </c>
    </row>
    <row r="136" spans="1:8" ht="21.75" customHeight="1" thickBot="1" x14ac:dyDescent="0.25">
      <c r="A136" s="128">
        <f t="shared" si="21"/>
        <v>127</v>
      </c>
      <c r="B136" s="163">
        <v>12</v>
      </c>
      <c r="C136" s="41" t="s">
        <v>160</v>
      </c>
      <c r="D136" s="34">
        <v>2006</v>
      </c>
      <c r="E136" s="107">
        <v>60</v>
      </c>
      <c r="F136" s="107">
        <v>60</v>
      </c>
      <c r="G136" s="96">
        <f t="shared" si="24"/>
        <v>0.47244094488188976</v>
      </c>
      <c r="H136" s="96">
        <f t="shared" si="22"/>
        <v>1</v>
      </c>
    </row>
    <row r="137" spans="1:8" ht="19.5" customHeight="1" thickBot="1" x14ac:dyDescent="0.25">
      <c r="A137" s="112">
        <f t="shared" si="21"/>
        <v>127</v>
      </c>
      <c r="B137" s="74"/>
      <c r="C137" s="68" t="s">
        <v>72</v>
      </c>
      <c r="D137" s="71"/>
      <c r="E137" s="112">
        <f>SUM(E110,E111,E112,E115,E118,E121,E124,E128,E129,E132,E135,E136)</f>
        <v>1035</v>
      </c>
      <c r="F137" s="112">
        <f t="shared" ref="F137" si="25">SUM(F110,F111,F112,F115,F118,F121,F124,F128,F129,F132,F135,F136)</f>
        <v>997</v>
      </c>
      <c r="G137" s="94">
        <f>SUM(G110,G111,G112,G115,G118,G121,G124,G128,G129,G132,G135,G136)/12</f>
        <v>0.65223097112860884</v>
      </c>
      <c r="H137" s="94">
        <f t="shared" si="22"/>
        <v>0.96328502415458939</v>
      </c>
    </row>
    <row r="138" spans="1:8" ht="19.5" customHeight="1" thickBot="1" x14ac:dyDescent="0.25">
      <c r="A138" s="111">
        <v>140</v>
      </c>
      <c r="B138" s="27"/>
      <c r="C138" s="7" t="s">
        <v>166</v>
      </c>
      <c r="D138" s="12"/>
      <c r="E138" s="115"/>
      <c r="F138" s="116"/>
      <c r="G138" s="156"/>
      <c r="H138" s="156"/>
    </row>
    <row r="139" spans="1:8" ht="19.5" customHeight="1" thickBot="1" x14ac:dyDescent="0.25">
      <c r="A139" s="128">
        <f>A138</f>
        <v>140</v>
      </c>
      <c r="B139" s="163">
        <v>1</v>
      </c>
      <c r="C139" s="41" t="s">
        <v>138</v>
      </c>
      <c r="D139" s="12">
        <v>2017</v>
      </c>
      <c r="E139" s="111">
        <v>165</v>
      </c>
      <c r="F139" s="111">
        <v>140</v>
      </c>
      <c r="G139" s="96">
        <f>IF(NOT(TRUNC(A139)=A139),"Ошибка в наборе",MIN(E139/A139,1))</f>
        <v>1</v>
      </c>
      <c r="H139" s="96">
        <f t="shared" si="22"/>
        <v>0.84848484848484851</v>
      </c>
    </row>
    <row r="140" spans="1:8" ht="19.5" customHeight="1" thickBot="1" x14ac:dyDescent="0.25">
      <c r="A140" s="128">
        <f t="shared" ref="A140:A188" si="26">A139</f>
        <v>140</v>
      </c>
      <c r="B140" s="23">
        <v>2</v>
      </c>
      <c r="C140" s="43" t="s">
        <v>73</v>
      </c>
      <c r="D140" s="12">
        <v>2016</v>
      </c>
      <c r="E140" s="111">
        <v>125</v>
      </c>
      <c r="F140" s="111">
        <v>125</v>
      </c>
      <c r="G140" s="96">
        <f t="shared" ref="G140:G171" si="27">IF(NOT(TRUNC(A140)=A140),"Ошибка в наборе",MIN(E140/A140,1))</f>
        <v>0.8928571428571429</v>
      </c>
      <c r="H140" s="96">
        <f t="shared" si="22"/>
        <v>1</v>
      </c>
    </row>
    <row r="141" spans="1:8" ht="27" customHeight="1" thickBot="1" x14ac:dyDescent="0.25">
      <c r="A141" s="128">
        <f t="shared" si="26"/>
        <v>140</v>
      </c>
      <c r="B141" s="162">
        <v>3</v>
      </c>
      <c r="C141" s="41" t="s">
        <v>219</v>
      </c>
      <c r="D141" s="12" t="s">
        <v>218</v>
      </c>
      <c r="E141" s="111">
        <v>30</v>
      </c>
      <c r="F141" s="111">
        <v>30</v>
      </c>
      <c r="G141" s="96">
        <f t="shared" si="27"/>
        <v>0.21428571428571427</v>
      </c>
      <c r="H141" s="96">
        <f t="shared" si="22"/>
        <v>1</v>
      </c>
    </row>
    <row r="142" spans="1:8" ht="19.5" customHeight="1" thickBot="1" x14ac:dyDescent="0.25">
      <c r="A142" s="128">
        <f t="shared" si="26"/>
        <v>140</v>
      </c>
      <c r="B142" s="178">
        <v>4</v>
      </c>
      <c r="C142" s="11" t="s">
        <v>220</v>
      </c>
      <c r="D142" s="12">
        <v>2004</v>
      </c>
      <c r="E142" s="111"/>
      <c r="F142" s="111"/>
      <c r="G142" s="97">
        <f t="shared" si="27"/>
        <v>0</v>
      </c>
      <c r="H142" s="156">
        <f t="shared" si="22"/>
        <v>0</v>
      </c>
    </row>
    <row r="143" spans="1:8" ht="27.75" customHeight="1" thickBot="1" x14ac:dyDescent="0.25">
      <c r="A143" s="128">
        <f t="shared" si="26"/>
        <v>140</v>
      </c>
      <c r="B143" s="178"/>
      <c r="C143" s="11" t="s">
        <v>221</v>
      </c>
      <c r="D143" s="12" t="s">
        <v>185</v>
      </c>
      <c r="E143" s="107"/>
      <c r="F143" s="108"/>
      <c r="G143" s="97">
        <f t="shared" si="27"/>
        <v>0</v>
      </c>
      <c r="H143" s="156">
        <f t="shared" si="22"/>
        <v>0</v>
      </c>
    </row>
    <row r="144" spans="1:8" ht="19.5" customHeight="1" thickBot="1" x14ac:dyDescent="0.25">
      <c r="A144" s="128">
        <f t="shared" si="26"/>
        <v>140</v>
      </c>
      <c r="B144" s="178"/>
      <c r="C144" s="11" t="s">
        <v>76</v>
      </c>
      <c r="D144" s="12" t="s">
        <v>182</v>
      </c>
      <c r="E144" s="107">
        <v>60</v>
      </c>
      <c r="F144" s="108">
        <v>60</v>
      </c>
      <c r="G144" s="97">
        <f t="shared" si="27"/>
        <v>0.42857142857142855</v>
      </c>
      <c r="H144" s="156">
        <f t="shared" si="22"/>
        <v>1</v>
      </c>
    </row>
    <row r="145" spans="1:8" ht="19.5" customHeight="1" thickBot="1" x14ac:dyDescent="0.25">
      <c r="A145" s="128">
        <f t="shared" si="26"/>
        <v>140</v>
      </c>
      <c r="B145" s="178"/>
      <c r="C145" s="41" t="s">
        <v>48</v>
      </c>
      <c r="D145" s="34"/>
      <c r="E145" s="109">
        <f>SUM(E142:E144)</f>
        <v>60</v>
      </c>
      <c r="F145" s="109">
        <f>SUM(F142:F144)</f>
        <v>60</v>
      </c>
      <c r="G145" s="96">
        <f t="shared" si="27"/>
        <v>0.42857142857142855</v>
      </c>
      <c r="H145" s="96">
        <f t="shared" si="22"/>
        <v>1</v>
      </c>
    </row>
    <row r="146" spans="1:8" ht="19.5" customHeight="1" thickBot="1" x14ac:dyDescent="0.25">
      <c r="A146" s="128">
        <f t="shared" si="26"/>
        <v>140</v>
      </c>
      <c r="B146" s="178">
        <v>5</v>
      </c>
      <c r="C146" s="11" t="s">
        <v>59</v>
      </c>
      <c r="D146" s="12">
        <v>2012</v>
      </c>
      <c r="E146" s="107">
        <v>100</v>
      </c>
      <c r="F146" s="108">
        <v>100</v>
      </c>
      <c r="G146" s="97">
        <f t="shared" si="27"/>
        <v>0.7142857142857143</v>
      </c>
      <c r="H146" s="156">
        <f t="shared" si="22"/>
        <v>1</v>
      </c>
    </row>
    <row r="147" spans="1:8" ht="19.5" customHeight="1" thickBot="1" x14ac:dyDescent="0.25">
      <c r="A147" s="128">
        <f t="shared" si="26"/>
        <v>140</v>
      </c>
      <c r="B147" s="178"/>
      <c r="C147" s="11" t="s">
        <v>161</v>
      </c>
      <c r="D147" s="12" t="s">
        <v>222</v>
      </c>
      <c r="E147" s="107"/>
      <c r="F147" s="108"/>
      <c r="G147" s="97">
        <f t="shared" si="27"/>
        <v>0</v>
      </c>
      <c r="H147" s="156">
        <f t="shared" si="22"/>
        <v>0</v>
      </c>
    </row>
    <row r="148" spans="1:8" ht="19.5" customHeight="1" thickBot="1" x14ac:dyDescent="0.25">
      <c r="A148" s="128">
        <f t="shared" si="26"/>
        <v>140</v>
      </c>
      <c r="B148" s="178"/>
      <c r="C148" s="11" t="s">
        <v>89</v>
      </c>
      <c r="D148" s="12" t="s">
        <v>182</v>
      </c>
      <c r="E148" s="107"/>
      <c r="F148" s="108"/>
      <c r="G148" s="97">
        <f t="shared" si="27"/>
        <v>0</v>
      </c>
      <c r="H148" s="156">
        <f t="shared" si="22"/>
        <v>0</v>
      </c>
    </row>
    <row r="149" spans="1:8" ht="19.5" customHeight="1" thickBot="1" x14ac:dyDescent="0.25">
      <c r="A149" s="128">
        <f t="shared" si="26"/>
        <v>140</v>
      </c>
      <c r="B149" s="178"/>
      <c r="C149" s="41" t="s">
        <v>33</v>
      </c>
      <c r="D149" s="38"/>
      <c r="E149" s="109">
        <f>SUM(E146:E148)</f>
        <v>100</v>
      </c>
      <c r="F149" s="109">
        <f>SUM(F146:F148)</f>
        <v>100</v>
      </c>
      <c r="G149" s="96">
        <f t="shared" si="27"/>
        <v>0.7142857142857143</v>
      </c>
      <c r="H149" s="96">
        <f t="shared" si="22"/>
        <v>1</v>
      </c>
    </row>
    <row r="150" spans="1:8" ht="19.5" customHeight="1" thickBot="1" x14ac:dyDescent="0.25">
      <c r="A150" s="128">
        <f t="shared" si="26"/>
        <v>140</v>
      </c>
      <c r="B150" s="178">
        <v>6</v>
      </c>
      <c r="C150" s="11" t="s">
        <v>60</v>
      </c>
      <c r="D150" s="12" t="s">
        <v>224</v>
      </c>
      <c r="E150" s="107"/>
      <c r="F150" s="108"/>
      <c r="G150" s="97">
        <f t="shared" si="27"/>
        <v>0</v>
      </c>
      <c r="H150" s="156">
        <f t="shared" si="22"/>
        <v>0</v>
      </c>
    </row>
    <row r="151" spans="1:8" ht="17.25" customHeight="1" thickBot="1" x14ac:dyDescent="0.25">
      <c r="A151" s="128">
        <f t="shared" si="26"/>
        <v>140</v>
      </c>
      <c r="B151" s="178"/>
      <c r="C151" s="11" t="s">
        <v>223</v>
      </c>
      <c r="D151" s="12">
        <v>2016</v>
      </c>
      <c r="E151" s="107"/>
      <c r="F151" s="108"/>
      <c r="G151" s="97">
        <f t="shared" si="27"/>
        <v>0</v>
      </c>
      <c r="H151" s="156">
        <f t="shared" si="22"/>
        <v>0</v>
      </c>
    </row>
    <row r="152" spans="1:8" ht="19.5" customHeight="1" thickBot="1" x14ac:dyDescent="0.25">
      <c r="A152" s="128">
        <f t="shared" si="26"/>
        <v>140</v>
      </c>
      <c r="B152" s="178"/>
      <c r="C152" s="41" t="s">
        <v>77</v>
      </c>
      <c r="D152" s="34"/>
      <c r="E152" s="109">
        <f>SUM(E150:E151)</f>
        <v>0</v>
      </c>
      <c r="F152" s="109">
        <f>SUM(F150:F151)</f>
        <v>0</v>
      </c>
      <c r="G152" s="96">
        <f t="shared" si="27"/>
        <v>0</v>
      </c>
      <c r="H152" s="96">
        <f t="shared" si="22"/>
        <v>0</v>
      </c>
    </row>
    <row r="153" spans="1:8" ht="19.5" customHeight="1" thickBot="1" x14ac:dyDescent="0.25">
      <c r="A153" s="128">
        <f t="shared" si="26"/>
        <v>140</v>
      </c>
      <c r="B153" s="178">
        <v>7</v>
      </c>
      <c r="C153" s="11" t="s">
        <v>78</v>
      </c>
      <c r="D153" s="12" t="s">
        <v>182</v>
      </c>
      <c r="E153" s="107"/>
      <c r="F153" s="108"/>
      <c r="G153" s="97">
        <f t="shared" si="27"/>
        <v>0</v>
      </c>
      <c r="H153" s="156">
        <f t="shared" si="22"/>
        <v>0</v>
      </c>
    </row>
    <row r="154" spans="1:8" ht="19.5" customHeight="1" thickBot="1" x14ac:dyDescent="0.25">
      <c r="A154" s="128">
        <f t="shared" si="26"/>
        <v>140</v>
      </c>
      <c r="B154" s="178"/>
      <c r="C154" s="11" t="s">
        <v>62</v>
      </c>
      <c r="D154" s="12" t="s">
        <v>224</v>
      </c>
      <c r="E154" s="107">
        <v>80</v>
      </c>
      <c r="F154" s="108">
        <v>80</v>
      </c>
      <c r="G154" s="97">
        <f t="shared" si="27"/>
        <v>0.5714285714285714</v>
      </c>
      <c r="H154" s="156">
        <f t="shared" ref="H154:H205" si="28">IF(ISERR(F154/E154),0,IF(ABS(F154)&gt;ABS(E154),"проверь поле F",MIN(ABS(F154/E154),1)))</f>
        <v>1</v>
      </c>
    </row>
    <row r="155" spans="1:8" ht="19.5" customHeight="1" thickBot="1" x14ac:dyDescent="0.25">
      <c r="A155" s="128">
        <f t="shared" si="26"/>
        <v>140</v>
      </c>
      <c r="B155" s="178"/>
      <c r="C155" s="41" t="s">
        <v>79</v>
      </c>
      <c r="D155" s="34"/>
      <c r="E155" s="109">
        <f>SUM(E153:E154)</f>
        <v>80</v>
      </c>
      <c r="F155" s="109">
        <f>SUM(F153:F154)</f>
        <v>80</v>
      </c>
      <c r="G155" s="96">
        <f t="shared" si="27"/>
        <v>0.5714285714285714</v>
      </c>
      <c r="H155" s="96">
        <f t="shared" si="28"/>
        <v>1</v>
      </c>
    </row>
    <row r="156" spans="1:8" ht="19.5" customHeight="1" thickBot="1" x14ac:dyDescent="0.25">
      <c r="A156" s="128">
        <f t="shared" si="26"/>
        <v>140</v>
      </c>
      <c r="B156" s="163">
        <v>8</v>
      </c>
      <c r="C156" s="41" t="s">
        <v>80</v>
      </c>
      <c r="D156" s="12">
        <v>2006</v>
      </c>
      <c r="E156" s="107">
        <v>150</v>
      </c>
      <c r="F156" s="108">
        <v>140</v>
      </c>
      <c r="G156" s="96">
        <f t="shared" si="27"/>
        <v>1</v>
      </c>
      <c r="H156" s="96">
        <f t="shared" si="28"/>
        <v>0.93333333333333335</v>
      </c>
    </row>
    <row r="157" spans="1:8" ht="19.5" customHeight="1" thickBot="1" x14ac:dyDescent="0.25">
      <c r="A157" s="128">
        <f t="shared" si="26"/>
        <v>140</v>
      </c>
      <c r="B157" s="163">
        <v>9</v>
      </c>
      <c r="C157" s="41" t="s">
        <v>216</v>
      </c>
      <c r="D157" s="12"/>
      <c r="E157" s="107"/>
      <c r="F157" s="108"/>
      <c r="G157" s="96">
        <f t="shared" si="27"/>
        <v>0</v>
      </c>
      <c r="H157" s="96">
        <f t="shared" si="28"/>
        <v>0</v>
      </c>
    </row>
    <row r="158" spans="1:8" ht="19.5" customHeight="1" thickBot="1" x14ac:dyDescent="0.25">
      <c r="A158" s="128">
        <f t="shared" si="26"/>
        <v>140</v>
      </c>
      <c r="B158" s="178">
        <v>10</v>
      </c>
      <c r="C158" s="26" t="s">
        <v>225</v>
      </c>
      <c r="D158" s="16">
        <v>2016</v>
      </c>
      <c r="E158" s="107">
        <v>130</v>
      </c>
      <c r="F158" s="108">
        <v>130</v>
      </c>
      <c r="G158" s="97">
        <f t="shared" si="27"/>
        <v>0.9285714285714286</v>
      </c>
      <c r="H158" s="156">
        <f t="shared" si="28"/>
        <v>1</v>
      </c>
    </row>
    <row r="159" spans="1:8" ht="19.5" customHeight="1" thickBot="1" x14ac:dyDescent="0.25">
      <c r="A159" s="128">
        <f t="shared" si="26"/>
        <v>140</v>
      </c>
      <c r="B159" s="178"/>
      <c r="C159" s="26" t="s">
        <v>162</v>
      </c>
      <c r="D159" s="89" t="s">
        <v>243</v>
      </c>
      <c r="E159" s="107"/>
      <c r="F159" s="108"/>
      <c r="G159" s="97">
        <f t="shared" si="27"/>
        <v>0</v>
      </c>
      <c r="H159" s="156">
        <f t="shared" si="28"/>
        <v>0</v>
      </c>
    </row>
    <row r="160" spans="1:8" ht="19.5" customHeight="1" thickBot="1" x14ac:dyDescent="0.25">
      <c r="A160" s="128">
        <f t="shared" si="26"/>
        <v>140</v>
      </c>
      <c r="B160" s="178"/>
      <c r="C160" s="11" t="s">
        <v>226</v>
      </c>
      <c r="D160" s="13" t="s">
        <v>201</v>
      </c>
      <c r="E160" s="107"/>
      <c r="F160" s="108"/>
      <c r="G160" s="97">
        <f t="shared" si="27"/>
        <v>0</v>
      </c>
      <c r="H160" s="156">
        <f t="shared" si="28"/>
        <v>0</v>
      </c>
    </row>
    <row r="161" spans="1:8" ht="19.5" customHeight="1" thickBot="1" x14ac:dyDescent="0.25">
      <c r="A161" s="128">
        <f t="shared" si="26"/>
        <v>140</v>
      </c>
      <c r="B161" s="178"/>
      <c r="C161" s="41" t="s">
        <v>81</v>
      </c>
      <c r="D161" s="33"/>
      <c r="E161" s="109">
        <f>SUM(E158:E160)</f>
        <v>130</v>
      </c>
      <c r="F161" s="109">
        <f>SUM(F158:F160)</f>
        <v>130</v>
      </c>
      <c r="G161" s="96">
        <f t="shared" si="27"/>
        <v>0.9285714285714286</v>
      </c>
      <c r="H161" s="96">
        <f t="shared" si="28"/>
        <v>1</v>
      </c>
    </row>
    <row r="162" spans="1:8" ht="19.5" customHeight="1" thickBot="1" x14ac:dyDescent="0.25">
      <c r="A162" s="128">
        <f t="shared" si="26"/>
        <v>140</v>
      </c>
      <c r="B162" s="178">
        <v>11</v>
      </c>
      <c r="C162" s="11" t="s">
        <v>163</v>
      </c>
      <c r="D162" s="88" t="s">
        <v>185</v>
      </c>
      <c r="E162" s="107"/>
      <c r="F162" s="108"/>
      <c r="G162" s="97">
        <f t="shared" si="27"/>
        <v>0</v>
      </c>
      <c r="H162" s="156">
        <f t="shared" si="28"/>
        <v>0</v>
      </c>
    </row>
    <row r="163" spans="1:8" ht="19.5" customHeight="1" thickBot="1" x14ac:dyDescent="0.25">
      <c r="A163" s="128">
        <f t="shared" si="26"/>
        <v>140</v>
      </c>
      <c r="B163" s="178"/>
      <c r="C163" s="11" t="s">
        <v>82</v>
      </c>
      <c r="D163" s="65"/>
      <c r="E163" s="107">
        <v>40</v>
      </c>
      <c r="F163" s="108">
        <v>40</v>
      </c>
      <c r="G163" s="97">
        <f t="shared" si="27"/>
        <v>0.2857142857142857</v>
      </c>
      <c r="H163" s="156">
        <f t="shared" si="28"/>
        <v>1</v>
      </c>
    </row>
    <row r="164" spans="1:8" ht="19.5" customHeight="1" thickBot="1" x14ac:dyDescent="0.25">
      <c r="A164" s="128">
        <f t="shared" si="26"/>
        <v>140</v>
      </c>
      <c r="B164" s="178"/>
      <c r="C164" s="11" t="s">
        <v>83</v>
      </c>
      <c r="D164" s="88" t="s">
        <v>182</v>
      </c>
      <c r="E164" s="107"/>
      <c r="F164" s="108"/>
      <c r="G164" s="97">
        <f t="shared" si="27"/>
        <v>0</v>
      </c>
      <c r="H164" s="156">
        <f t="shared" si="28"/>
        <v>0</v>
      </c>
    </row>
    <row r="165" spans="1:8" ht="19.5" customHeight="1" thickBot="1" x14ac:dyDescent="0.25">
      <c r="A165" s="128">
        <f t="shared" si="26"/>
        <v>140</v>
      </c>
      <c r="B165" s="178"/>
      <c r="C165" s="11" t="s">
        <v>159</v>
      </c>
      <c r="D165" s="65" t="s">
        <v>182</v>
      </c>
      <c r="E165" s="107"/>
      <c r="F165" s="108"/>
      <c r="G165" s="97">
        <f t="shared" si="27"/>
        <v>0</v>
      </c>
      <c r="H165" s="156">
        <f t="shared" si="28"/>
        <v>0</v>
      </c>
    </row>
    <row r="166" spans="1:8" ht="19.5" customHeight="1" thickBot="1" x14ac:dyDescent="0.25">
      <c r="A166" s="128">
        <f t="shared" si="26"/>
        <v>140</v>
      </c>
      <c r="B166" s="178"/>
      <c r="C166" s="41" t="s">
        <v>54</v>
      </c>
      <c r="D166" s="34"/>
      <c r="E166" s="109">
        <f>SUM(E162:E165)</f>
        <v>40</v>
      </c>
      <c r="F166" s="109">
        <f>SUM(F162:F165)</f>
        <v>40</v>
      </c>
      <c r="G166" s="96">
        <f t="shared" si="27"/>
        <v>0.2857142857142857</v>
      </c>
      <c r="H166" s="96">
        <f t="shared" si="28"/>
        <v>1</v>
      </c>
    </row>
    <row r="167" spans="1:8" ht="19.5" customHeight="1" thickBot="1" x14ac:dyDescent="0.25">
      <c r="A167" s="128">
        <f t="shared" si="26"/>
        <v>140</v>
      </c>
      <c r="B167" s="178">
        <v>12</v>
      </c>
      <c r="C167" s="11" t="s">
        <v>164</v>
      </c>
      <c r="D167" s="12">
        <v>2014</v>
      </c>
      <c r="E167" s="107">
        <v>80</v>
      </c>
      <c r="F167" s="108">
        <v>80</v>
      </c>
      <c r="G167" s="97">
        <f t="shared" si="27"/>
        <v>0.5714285714285714</v>
      </c>
      <c r="H167" s="156">
        <f t="shared" si="28"/>
        <v>1</v>
      </c>
    </row>
    <row r="168" spans="1:8" ht="19.5" customHeight="1" thickBot="1" x14ac:dyDescent="0.25">
      <c r="A168" s="128">
        <f t="shared" si="26"/>
        <v>140</v>
      </c>
      <c r="B168" s="178"/>
      <c r="C168" s="11" t="s">
        <v>68</v>
      </c>
      <c r="D168" s="12" t="s">
        <v>227</v>
      </c>
      <c r="E168" s="107">
        <v>100</v>
      </c>
      <c r="F168" s="108">
        <v>100</v>
      </c>
      <c r="G168" s="97">
        <f t="shared" si="27"/>
        <v>0.7142857142857143</v>
      </c>
      <c r="H168" s="156">
        <f t="shared" si="28"/>
        <v>1</v>
      </c>
    </row>
    <row r="169" spans="1:8" ht="19.5" customHeight="1" thickBot="1" x14ac:dyDescent="0.25">
      <c r="A169" s="128">
        <f t="shared" si="26"/>
        <v>140</v>
      </c>
      <c r="B169" s="178"/>
      <c r="C169" s="41" t="s">
        <v>84</v>
      </c>
      <c r="D169" s="34"/>
      <c r="E169" s="109">
        <f>SUM(E167:E168)</f>
        <v>180</v>
      </c>
      <c r="F169" s="109">
        <f>SUM(F167:F168)</f>
        <v>180</v>
      </c>
      <c r="G169" s="96">
        <f t="shared" si="27"/>
        <v>1</v>
      </c>
      <c r="H169" s="96">
        <f t="shared" si="28"/>
        <v>1</v>
      </c>
    </row>
    <row r="170" spans="1:8" ht="27" customHeight="1" thickBot="1" x14ac:dyDescent="0.25">
      <c r="A170" s="128">
        <f t="shared" si="26"/>
        <v>140</v>
      </c>
      <c r="B170" s="163">
        <v>13</v>
      </c>
      <c r="C170" s="41" t="s">
        <v>165</v>
      </c>
      <c r="D170" s="12">
        <v>2012</v>
      </c>
      <c r="E170" s="111">
        <v>100</v>
      </c>
      <c r="F170" s="111">
        <v>100</v>
      </c>
      <c r="G170" s="96">
        <f t="shared" si="27"/>
        <v>0.7142857142857143</v>
      </c>
      <c r="H170" s="96">
        <f t="shared" si="28"/>
        <v>1</v>
      </c>
    </row>
    <row r="171" spans="1:8" ht="19.5" customHeight="1" thickBot="1" x14ac:dyDescent="0.25">
      <c r="A171" s="128">
        <f t="shared" si="26"/>
        <v>140</v>
      </c>
      <c r="B171" s="163">
        <v>14</v>
      </c>
      <c r="C171" s="41" t="s">
        <v>248</v>
      </c>
      <c r="D171" s="88"/>
      <c r="E171" s="111">
        <v>90</v>
      </c>
      <c r="F171" s="111">
        <v>90</v>
      </c>
      <c r="G171" s="96">
        <f t="shared" si="27"/>
        <v>0.6428571428571429</v>
      </c>
      <c r="H171" s="96">
        <f t="shared" si="28"/>
        <v>1</v>
      </c>
    </row>
    <row r="172" spans="1:8" ht="19.5" customHeight="1" thickBot="1" x14ac:dyDescent="0.25">
      <c r="A172" s="112">
        <f t="shared" si="26"/>
        <v>140</v>
      </c>
      <c r="B172" s="74"/>
      <c r="C172" s="68" t="s">
        <v>85</v>
      </c>
      <c r="D172" s="75" t="s">
        <v>181</v>
      </c>
      <c r="E172" s="112">
        <f>SUM(E139,E140,E141,E145,E149,E152,E155,E156,E157,E161,E166,E169,E170,E171)</f>
        <v>1250</v>
      </c>
      <c r="F172" s="112">
        <f>SUM(F139,F140,F141,F145,F149,F152,F155,F156,F157,F161,F166,F169,F170,F171)</f>
        <v>1215</v>
      </c>
      <c r="G172" s="94">
        <f>SUM(G139,G140,G141,G145,G149,G152,G155,G156,G157,G161,G166,G169,G170,G171)/14</f>
        <v>0.59948979591836726</v>
      </c>
      <c r="H172" s="94">
        <f t="shared" si="28"/>
        <v>0.97199999999999998</v>
      </c>
    </row>
    <row r="173" spans="1:8" ht="19.5" customHeight="1" thickBot="1" x14ac:dyDescent="0.25">
      <c r="A173" s="111">
        <v>150</v>
      </c>
      <c r="B173" s="10"/>
      <c r="C173" s="7" t="s">
        <v>168</v>
      </c>
      <c r="D173" s="16"/>
      <c r="E173" s="116"/>
      <c r="F173" s="116"/>
      <c r="G173" s="156"/>
      <c r="H173" s="156"/>
    </row>
    <row r="174" spans="1:8" ht="19.5" customHeight="1" thickBot="1" x14ac:dyDescent="0.25">
      <c r="A174" s="128">
        <f t="shared" si="26"/>
        <v>150</v>
      </c>
      <c r="B174" s="163">
        <v>1</v>
      </c>
      <c r="C174" s="41" t="s">
        <v>86</v>
      </c>
      <c r="D174" s="12">
        <v>2012</v>
      </c>
      <c r="E174" s="111">
        <v>90</v>
      </c>
      <c r="F174" s="111">
        <v>90</v>
      </c>
      <c r="G174" s="96">
        <f>IF(NOT(TRUNC(A174)=A174),"Ошибка в наборе",MIN(E174/A174,1))</f>
        <v>0.6</v>
      </c>
      <c r="H174" s="96">
        <f t="shared" si="28"/>
        <v>1</v>
      </c>
    </row>
    <row r="175" spans="1:8" ht="19.5" customHeight="1" thickBot="1" x14ac:dyDescent="0.25">
      <c r="A175" s="128">
        <f t="shared" si="26"/>
        <v>150</v>
      </c>
      <c r="B175" s="181">
        <v>2</v>
      </c>
      <c r="C175" s="183" t="s">
        <v>57</v>
      </c>
      <c r="D175" s="12">
        <v>2012</v>
      </c>
      <c r="E175" s="107">
        <v>95</v>
      </c>
      <c r="F175" s="108">
        <v>95</v>
      </c>
      <c r="G175" s="156">
        <f>IF(NOT(TRUNC(A175)=A175),"Ошибка в наборе",MIN(E175/A175,1))</f>
        <v>0.6333333333333333</v>
      </c>
      <c r="H175" s="156">
        <f t="shared" si="28"/>
        <v>1</v>
      </c>
    </row>
    <row r="176" spans="1:8" ht="19.5" customHeight="1" thickBot="1" x14ac:dyDescent="0.25">
      <c r="A176" s="128">
        <f t="shared" si="26"/>
        <v>150</v>
      </c>
      <c r="B176" s="182"/>
      <c r="C176" s="184"/>
      <c r="D176" s="12">
        <v>2013</v>
      </c>
      <c r="E176" s="107"/>
      <c r="F176" s="108"/>
      <c r="G176" s="156">
        <f t="shared" ref="G176:G205" si="29">IF(NOT(TRUNC(A176)=A176),"Ошибка в наборе",MIN(E176/A176,1))</f>
        <v>0</v>
      </c>
      <c r="H176" s="156">
        <f t="shared" si="28"/>
        <v>0</v>
      </c>
    </row>
    <row r="177" spans="1:8" ht="19.5" customHeight="1" thickBot="1" x14ac:dyDescent="0.25">
      <c r="A177" s="128">
        <f t="shared" si="26"/>
        <v>150</v>
      </c>
      <c r="B177" s="177"/>
      <c r="C177" s="43" t="s">
        <v>74</v>
      </c>
      <c r="D177" s="34"/>
      <c r="E177" s="109">
        <f>SUM(E175:E176)</f>
        <v>95</v>
      </c>
      <c r="F177" s="109">
        <f>SUM(F175:F176)</f>
        <v>95</v>
      </c>
      <c r="G177" s="96">
        <f t="shared" si="29"/>
        <v>0.6333333333333333</v>
      </c>
      <c r="H177" s="96">
        <f t="shared" si="28"/>
        <v>1</v>
      </c>
    </row>
    <row r="178" spans="1:8" ht="19.5" customHeight="1" thickBot="1" x14ac:dyDescent="0.25">
      <c r="A178" s="128">
        <f t="shared" si="26"/>
        <v>150</v>
      </c>
      <c r="B178" s="163">
        <v>3</v>
      </c>
      <c r="C178" s="41" t="s">
        <v>75</v>
      </c>
      <c r="D178" s="34"/>
      <c r="E178" s="107">
        <v>50</v>
      </c>
      <c r="F178" s="108">
        <v>50</v>
      </c>
      <c r="G178" s="96">
        <f t="shared" si="29"/>
        <v>0.33333333333333331</v>
      </c>
      <c r="H178" s="96">
        <f t="shared" si="28"/>
        <v>1</v>
      </c>
    </row>
    <row r="179" spans="1:8" ht="19.5" customHeight="1" thickBot="1" x14ac:dyDescent="0.25">
      <c r="A179" s="128">
        <f t="shared" si="26"/>
        <v>150</v>
      </c>
      <c r="B179" s="178">
        <v>4</v>
      </c>
      <c r="C179" s="11" t="s">
        <v>228</v>
      </c>
      <c r="D179" s="12" t="s">
        <v>185</v>
      </c>
      <c r="E179" s="107"/>
      <c r="F179" s="108"/>
      <c r="G179" s="156">
        <f t="shared" si="29"/>
        <v>0</v>
      </c>
      <c r="H179" s="156">
        <f t="shared" si="28"/>
        <v>0</v>
      </c>
    </row>
    <row r="180" spans="1:8" ht="19.5" customHeight="1" thickBot="1" x14ac:dyDescent="0.25">
      <c r="A180" s="128">
        <f t="shared" si="26"/>
        <v>150</v>
      </c>
      <c r="B180" s="178"/>
      <c r="C180" s="11" t="s">
        <v>87</v>
      </c>
      <c r="D180" s="12" t="s">
        <v>229</v>
      </c>
      <c r="E180" s="107">
        <v>90</v>
      </c>
      <c r="F180" s="108">
        <v>90</v>
      </c>
      <c r="G180" s="156">
        <f t="shared" si="29"/>
        <v>0.6</v>
      </c>
      <c r="H180" s="156">
        <f t="shared" si="28"/>
        <v>1</v>
      </c>
    </row>
    <row r="181" spans="1:8" ht="19.5" customHeight="1" thickBot="1" x14ac:dyDescent="0.25">
      <c r="A181" s="128">
        <f t="shared" si="26"/>
        <v>150</v>
      </c>
      <c r="B181" s="178"/>
      <c r="C181" s="41" t="s">
        <v>58</v>
      </c>
      <c r="D181" s="34"/>
      <c r="E181" s="109">
        <f>SUM(E179:E180)</f>
        <v>90</v>
      </c>
      <c r="F181" s="109">
        <f>SUM(F179:F180)</f>
        <v>90</v>
      </c>
      <c r="G181" s="96">
        <f t="shared" si="29"/>
        <v>0.6</v>
      </c>
      <c r="H181" s="96">
        <f t="shared" si="28"/>
        <v>1</v>
      </c>
    </row>
    <row r="182" spans="1:8" ht="19.5" customHeight="1" thickBot="1" x14ac:dyDescent="0.25">
      <c r="A182" s="128">
        <f t="shared" si="26"/>
        <v>150</v>
      </c>
      <c r="B182" s="178">
        <v>5</v>
      </c>
      <c r="C182" s="11" t="s">
        <v>88</v>
      </c>
      <c r="D182" s="12" t="s">
        <v>222</v>
      </c>
      <c r="E182" s="107"/>
      <c r="F182" s="108"/>
      <c r="G182" s="156">
        <f t="shared" si="29"/>
        <v>0</v>
      </c>
      <c r="H182" s="156">
        <f t="shared" si="28"/>
        <v>0</v>
      </c>
    </row>
    <row r="183" spans="1:8" ht="19.5" customHeight="1" thickBot="1" x14ac:dyDescent="0.25">
      <c r="A183" s="128">
        <f t="shared" si="26"/>
        <v>150</v>
      </c>
      <c r="B183" s="178"/>
      <c r="C183" s="11" t="s">
        <v>89</v>
      </c>
      <c r="D183" s="12" t="s">
        <v>182</v>
      </c>
      <c r="E183" s="107"/>
      <c r="F183" s="108"/>
      <c r="G183" s="156">
        <f t="shared" si="29"/>
        <v>0</v>
      </c>
      <c r="H183" s="156">
        <f t="shared" si="28"/>
        <v>0</v>
      </c>
    </row>
    <row r="184" spans="1:8" ht="19.5" customHeight="1" thickBot="1" x14ac:dyDescent="0.25">
      <c r="A184" s="128">
        <f t="shared" si="26"/>
        <v>150</v>
      </c>
      <c r="B184" s="178"/>
      <c r="C184" s="11" t="s">
        <v>90</v>
      </c>
      <c r="D184" s="12">
        <v>2012</v>
      </c>
      <c r="E184" s="107">
        <v>110</v>
      </c>
      <c r="F184" s="108">
        <v>110</v>
      </c>
      <c r="G184" s="156">
        <f t="shared" si="29"/>
        <v>0.73333333333333328</v>
      </c>
      <c r="H184" s="156">
        <f t="shared" si="28"/>
        <v>1</v>
      </c>
    </row>
    <row r="185" spans="1:8" ht="19.5" customHeight="1" thickBot="1" x14ac:dyDescent="0.25">
      <c r="A185" s="128">
        <f t="shared" si="26"/>
        <v>150</v>
      </c>
      <c r="B185" s="178"/>
      <c r="C185" s="41" t="s">
        <v>33</v>
      </c>
      <c r="D185" s="34"/>
      <c r="E185" s="109">
        <f>SUM(E182:E184)</f>
        <v>110</v>
      </c>
      <c r="F185" s="109">
        <f>SUM(F182:F184)</f>
        <v>110</v>
      </c>
      <c r="G185" s="96">
        <f t="shared" si="29"/>
        <v>0.73333333333333328</v>
      </c>
      <c r="H185" s="96">
        <f t="shared" si="28"/>
        <v>1</v>
      </c>
    </row>
    <row r="186" spans="1:8" ht="19.5" customHeight="1" thickBot="1" x14ac:dyDescent="0.25">
      <c r="A186" s="134">
        <f t="shared" si="26"/>
        <v>150</v>
      </c>
      <c r="B186" s="178">
        <v>6</v>
      </c>
      <c r="C186" s="28" t="s">
        <v>60</v>
      </c>
      <c r="D186" s="12" t="s">
        <v>145</v>
      </c>
      <c r="E186" s="107">
        <v>70</v>
      </c>
      <c r="F186" s="108">
        <v>70</v>
      </c>
      <c r="G186" s="156">
        <f t="shared" si="29"/>
        <v>0.46666666666666667</v>
      </c>
      <c r="H186" s="156">
        <f t="shared" si="28"/>
        <v>1</v>
      </c>
    </row>
    <row r="187" spans="1:8" ht="19.5" customHeight="1" thickBot="1" x14ac:dyDescent="0.25">
      <c r="A187" s="134">
        <f t="shared" si="26"/>
        <v>150</v>
      </c>
      <c r="B187" s="178"/>
      <c r="C187" s="28" t="s">
        <v>223</v>
      </c>
      <c r="D187" s="12">
        <v>2016</v>
      </c>
      <c r="E187" s="107"/>
      <c r="F187" s="108"/>
      <c r="G187" s="156">
        <f t="shared" si="29"/>
        <v>0</v>
      </c>
      <c r="H187" s="156">
        <f t="shared" si="28"/>
        <v>0</v>
      </c>
    </row>
    <row r="188" spans="1:8" ht="19.5" customHeight="1" thickBot="1" x14ac:dyDescent="0.25">
      <c r="A188" s="134">
        <f t="shared" si="26"/>
        <v>150</v>
      </c>
      <c r="B188" s="181"/>
      <c r="C188" s="44" t="s">
        <v>61</v>
      </c>
      <c r="D188" s="38"/>
      <c r="E188" s="109">
        <f>SUM(E186:E187)</f>
        <v>70</v>
      </c>
      <c r="F188" s="109">
        <f>SUM(F186:F187)</f>
        <v>70</v>
      </c>
      <c r="G188" s="96">
        <f t="shared" si="29"/>
        <v>0.46666666666666667</v>
      </c>
      <c r="H188" s="96">
        <f t="shared" si="28"/>
        <v>1</v>
      </c>
    </row>
    <row r="189" spans="1:8" ht="19.5" customHeight="1" thickBot="1" x14ac:dyDescent="0.25">
      <c r="A189" s="135">
        <f t="shared" ref="A189:A233" si="30">A188</f>
        <v>150</v>
      </c>
      <c r="B189" s="181">
        <v>7</v>
      </c>
      <c r="C189" s="28" t="s">
        <v>62</v>
      </c>
      <c r="D189" s="12" t="s">
        <v>182</v>
      </c>
      <c r="E189" s="107"/>
      <c r="F189" s="108"/>
      <c r="G189" s="156">
        <f t="shared" si="29"/>
        <v>0</v>
      </c>
      <c r="H189" s="156">
        <f t="shared" si="28"/>
        <v>0</v>
      </c>
    </row>
    <row r="190" spans="1:8" ht="19.5" customHeight="1" thickBot="1" x14ac:dyDescent="0.25">
      <c r="A190" s="136">
        <f t="shared" si="30"/>
        <v>150</v>
      </c>
      <c r="B190" s="182"/>
      <c r="C190" s="29" t="s">
        <v>230</v>
      </c>
      <c r="D190" s="12" t="s">
        <v>207</v>
      </c>
      <c r="E190" s="118">
        <v>80</v>
      </c>
      <c r="F190" s="122">
        <v>80</v>
      </c>
      <c r="G190" s="156">
        <f t="shared" si="29"/>
        <v>0.53333333333333333</v>
      </c>
      <c r="H190" s="156">
        <f t="shared" si="28"/>
        <v>1</v>
      </c>
    </row>
    <row r="191" spans="1:8" ht="19.5" customHeight="1" thickBot="1" x14ac:dyDescent="0.25">
      <c r="A191" s="134">
        <f t="shared" si="30"/>
        <v>150</v>
      </c>
      <c r="B191" s="177"/>
      <c r="C191" s="44" t="s">
        <v>91</v>
      </c>
      <c r="D191" s="34"/>
      <c r="E191" s="109">
        <f>SUM(E189:E190)</f>
        <v>80</v>
      </c>
      <c r="F191" s="109">
        <f>SUM(F189:F190)</f>
        <v>80</v>
      </c>
      <c r="G191" s="96">
        <f t="shared" si="29"/>
        <v>0.53333333333333333</v>
      </c>
      <c r="H191" s="96">
        <f t="shared" si="28"/>
        <v>1</v>
      </c>
    </row>
    <row r="192" spans="1:8" ht="19.5" customHeight="1" thickBot="1" x14ac:dyDescent="0.25">
      <c r="A192" s="137">
        <f>A189</f>
        <v>150</v>
      </c>
      <c r="B192" s="177">
        <v>8</v>
      </c>
      <c r="C192" s="18" t="s">
        <v>231</v>
      </c>
      <c r="D192" s="19">
        <v>2006</v>
      </c>
      <c r="E192" s="113">
        <v>150</v>
      </c>
      <c r="F192" s="114">
        <v>150</v>
      </c>
      <c r="G192" s="156">
        <f t="shared" si="29"/>
        <v>1</v>
      </c>
      <c r="H192" s="158">
        <f t="shared" si="28"/>
        <v>1</v>
      </c>
    </row>
    <row r="193" spans="1:8" ht="19.5" customHeight="1" thickBot="1" x14ac:dyDescent="0.25">
      <c r="A193" s="128">
        <f t="shared" si="30"/>
        <v>150</v>
      </c>
      <c r="B193" s="178"/>
      <c r="C193" s="11" t="s">
        <v>92</v>
      </c>
      <c r="D193" s="12" t="s">
        <v>11</v>
      </c>
      <c r="E193" s="107"/>
      <c r="F193" s="108"/>
      <c r="G193" s="156">
        <f t="shared" si="29"/>
        <v>0</v>
      </c>
      <c r="H193" s="156">
        <f t="shared" si="28"/>
        <v>0</v>
      </c>
    </row>
    <row r="194" spans="1:8" ht="19.5" customHeight="1" thickBot="1" x14ac:dyDescent="0.25">
      <c r="A194" s="128">
        <f t="shared" si="30"/>
        <v>150</v>
      </c>
      <c r="B194" s="178"/>
      <c r="C194" s="41" t="s">
        <v>65</v>
      </c>
      <c r="D194" s="34"/>
      <c r="E194" s="109">
        <f>SUM(E192:E193)</f>
        <v>150</v>
      </c>
      <c r="F194" s="109">
        <f>SUM(F192:F193)</f>
        <v>150</v>
      </c>
      <c r="G194" s="96">
        <f t="shared" si="29"/>
        <v>1</v>
      </c>
      <c r="H194" s="96">
        <f t="shared" si="28"/>
        <v>1</v>
      </c>
    </row>
    <row r="195" spans="1:8" ht="19.5" customHeight="1" thickBot="1" x14ac:dyDescent="0.25">
      <c r="A195" s="128">
        <f t="shared" si="30"/>
        <v>150</v>
      </c>
      <c r="B195" s="163">
        <v>9</v>
      </c>
      <c r="C195" s="41" t="s">
        <v>216</v>
      </c>
      <c r="D195" s="33"/>
      <c r="E195" s="107"/>
      <c r="F195" s="108"/>
      <c r="G195" s="96">
        <f t="shared" si="29"/>
        <v>0</v>
      </c>
      <c r="H195" s="96">
        <f t="shared" si="28"/>
        <v>0</v>
      </c>
    </row>
    <row r="196" spans="1:8" ht="19.5" customHeight="1" thickBot="1" x14ac:dyDescent="0.25">
      <c r="A196" s="128">
        <f t="shared" si="30"/>
        <v>150</v>
      </c>
      <c r="B196" s="178">
        <v>10</v>
      </c>
      <c r="C196" s="11" t="s">
        <v>93</v>
      </c>
      <c r="D196" s="13" t="s">
        <v>185</v>
      </c>
      <c r="E196" s="107"/>
      <c r="F196" s="108"/>
      <c r="G196" s="156">
        <f t="shared" si="29"/>
        <v>0</v>
      </c>
      <c r="H196" s="156">
        <f t="shared" si="28"/>
        <v>0</v>
      </c>
    </row>
    <row r="197" spans="1:8" ht="19.5" customHeight="1" thickBot="1" x14ac:dyDescent="0.25">
      <c r="A197" s="128">
        <f t="shared" si="30"/>
        <v>150</v>
      </c>
      <c r="B197" s="178"/>
      <c r="C197" s="11" t="s">
        <v>139</v>
      </c>
      <c r="D197" s="13">
        <v>2016</v>
      </c>
      <c r="E197" s="107">
        <v>130</v>
      </c>
      <c r="F197" s="108">
        <v>130</v>
      </c>
      <c r="G197" s="156">
        <f t="shared" si="29"/>
        <v>0.8666666666666667</v>
      </c>
      <c r="H197" s="156">
        <f t="shared" si="28"/>
        <v>1</v>
      </c>
    </row>
    <row r="198" spans="1:8" ht="19.5" customHeight="1" thickBot="1" x14ac:dyDescent="0.25">
      <c r="A198" s="128">
        <f t="shared" si="30"/>
        <v>150</v>
      </c>
      <c r="B198" s="178"/>
      <c r="C198" s="11" t="s">
        <v>162</v>
      </c>
      <c r="D198" s="65" t="s">
        <v>243</v>
      </c>
      <c r="E198" s="107"/>
      <c r="F198" s="108"/>
      <c r="G198" s="156">
        <f t="shared" si="29"/>
        <v>0</v>
      </c>
      <c r="H198" s="156">
        <f t="shared" si="28"/>
        <v>0</v>
      </c>
    </row>
    <row r="199" spans="1:8" ht="19.5" customHeight="1" thickBot="1" x14ac:dyDescent="0.25">
      <c r="A199" s="128">
        <f t="shared" si="30"/>
        <v>150</v>
      </c>
      <c r="B199" s="178"/>
      <c r="C199" s="41" t="s">
        <v>115</v>
      </c>
      <c r="D199" s="34"/>
      <c r="E199" s="109">
        <f>SUM(E196:E198)</f>
        <v>130</v>
      </c>
      <c r="F199" s="109">
        <f>SUM(F196:F198)</f>
        <v>130</v>
      </c>
      <c r="G199" s="96">
        <f t="shared" si="29"/>
        <v>0.8666666666666667</v>
      </c>
      <c r="H199" s="96">
        <f t="shared" si="28"/>
        <v>1</v>
      </c>
    </row>
    <row r="200" spans="1:8" ht="19.5" customHeight="1" thickBot="1" x14ac:dyDescent="0.25">
      <c r="A200" s="128">
        <f t="shared" si="30"/>
        <v>150</v>
      </c>
      <c r="B200" s="163">
        <v>11</v>
      </c>
      <c r="C200" s="41" t="s">
        <v>140</v>
      </c>
      <c r="D200" s="12">
        <v>2002</v>
      </c>
      <c r="E200" s="111">
        <v>90</v>
      </c>
      <c r="F200" s="110">
        <v>90</v>
      </c>
      <c r="G200" s="96">
        <f t="shared" si="29"/>
        <v>0.6</v>
      </c>
      <c r="H200" s="96">
        <f t="shared" si="28"/>
        <v>1</v>
      </c>
    </row>
    <row r="201" spans="1:8" ht="19.5" customHeight="1" thickBot="1" x14ac:dyDescent="0.25">
      <c r="A201" s="128">
        <f t="shared" si="30"/>
        <v>150</v>
      </c>
      <c r="B201" s="163">
        <v>12</v>
      </c>
      <c r="C201" s="39" t="s">
        <v>141</v>
      </c>
      <c r="D201" s="30">
        <v>2016</v>
      </c>
      <c r="E201" s="107">
        <v>120</v>
      </c>
      <c r="F201" s="108">
        <v>120</v>
      </c>
      <c r="G201" s="96">
        <f t="shared" si="29"/>
        <v>0.8</v>
      </c>
      <c r="H201" s="96">
        <f t="shared" si="28"/>
        <v>1</v>
      </c>
    </row>
    <row r="202" spans="1:8" ht="19.5" customHeight="1" thickBot="1" x14ac:dyDescent="0.25">
      <c r="A202" s="128">
        <f t="shared" si="30"/>
        <v>150</v>
      </c>
      <c r="B202" s="178">
        <v>13</v>
      </c>
      <c r="C202" s="66" t="s">
        <v>167</v>
      </c>
      <c r="D202" s="30">
        <v>2014</v>
      </c>
      <c r="E202" s="107">
        <v>70</v>
      </c>
      <c r="F202" s="108">
        <v>70</v>
      </c>
      <c r="G202" s="156">
        <f t="shared" si="29"/>
        <v>0.46666666666666667</v>
      </c>
      <c r="H202" s="156">
        <f t="shared" si="28"/>
        <v>1</v>
      </c>
    </row>
    <row r="203" spans="1:8" ht="19.5" customHeight="1" thickBot="1" x14ac:dyDescent="0.25">
      <c r="A203" s="128">
        <f t="shared" si="30"/>
        <v>150</v>
      </c>
      <c r="B203" s="178"/>
      <c r="C203" s="11" t="s">
        <v>143</v>
      </c>
      <c r="D203" s="12">
        <v>2017</v>
      </c>
      <c r="E203" s="107">
        <v>150</v>
      </c>
      <c r="F203" s="108">
        <v>150</v>
      </c>
      <c r="G203" s="156">
        <f t="shared" si="29"/>
        <v>1</v>
      </c>
      <c r="H203" s="156">
        <f t="shared" si="28"/>
        <v>1</v>
      </c>
    </row>
    <row r="204" spans="1:8" ht="19.5" customHeight="1" thickBot="1" x14ac:dyDescent="0.25">
      <c r="A204" s="128">
        <f t="shared" si="30"/>
        <v>150</v>
      </c>
      <c r="B204" s="178"/>
      <c r="C204" s="41" t="s">
        <v>53</v>
      </c>
      <c r="D204" s="34"/>
      <c r="E204" s="109">
        <f>SUM(E202:E203)</f>
        <v>220</v>
      </c>
      <c r="F204" s="109">
        <f>SUM(F202:F203)</f>
        <v>220</v>
      </c>
      <c r="G204" s="96">
        <f t="shared" si="29"/>
        <v>1</v>
      </c>
      <c r="H204" s="96">
        <f t="shared" si="28"/>
        <v>1</v>
      </c>
    </row>
    <row r="205" spans="1:8" ht="19.5" customHeight="1" thickBot="1" x14ac:dyDescent="0.25">
      <c r="A205" s="128">
        <f t="shared" si="30"/>
        <v>150</v>
      </c>
      <c r="B205" s="163">
        <v>14</v>
      </c>
      <c r="C205" s="40" t="s">
        <v>94</v>
      </c>
      <c r="D205" s="90"/>
      <c r="E205" s="111">
        <v>80</v>
      </c>
      <c r="F205" s="111">
        <v>80</v>
      </c>
      <c r="G205" s="96">
        <f t="shared" si="29"/>
        <v>0.53333333333333333</v>
      </c>
      <c r="H205" s="96">
        <f t="shared" si="28"/>
        <v>1</v>
      </c>
    </row>
    <row r="206" spans="1:8" ht="19.5" customHeight="1" thickBot="1" x14ac:dyDescent="0.25">
      <c r="A206" s="112">
        <f t="shared" si="30"/>
        <v>150</v>
      </c>
      <c r="B206" s="76"/>
      <c r="C206" s="77" t="s">
        <v>95</v>
      </c>
      <c r="D206" s="75"/>
      <c r="E206" s="112">
        <f>SUM(E174,E177,E178,E181,E185,E188,E191,E194,E195,E199,E200,E201,E204,E205)</f>
        <v>1375</v>
      </c>
      <c r="F206" s="112">
        <f t="shared" ref="F206" si="31">SUM(F174,F177,F178,F181,F185,F188,F191,F194,F195,F199,F200,F201,F204,F205)</f>
        <v>1375</v>
      </c>
      <c r="G206" s="94">
        <f>SUM(G174,G177,G178,G181,G185,G188,G191,G194,G195,G199,G200,G201,G204,G205)/14</f>
        <v>0.62142857142857155</v>
      </c>
      <c r="H206" s="94">
        <f t="shared" ref="H206:H234" si="32">IF(ISERR(F206/E206),0,IF(ABS(F206)&gt;ABS(E206),"проверь поле F",MIN(ABS(F206/E206),1)))</f>
        <v>1</v>
      </c>
    </row>
    <row r="207" spans="1:8" ht="19.5" customHeight="1" thickBot="1" x14ac:dyDescent="0.25">
      <c r="A207" s="121">
        <f>A88+A108+A137+A172+A206</f>
        <v>715</v>
      </c>
      <c r="B207" s="47"/>
      <c r="C207" s="61" t="s">
        <v>96</v>
      </c>
      <c r="D207" s="48"/>
      <c r="E207" s="121">
        <f>SUM(E88,E108,E137,E172,E206)</f>
        <v>7970</v>
      </c>
      <c r="F207" s="121">
        <f>SUM(F88,F108,F137,F172,F206)</f>
        <v>7350</v>
      </c>
      <c r="G207" s="95">
        <f>(G206+G172+G137+G108+G88)/5</f>
        <v>0.76354149855972409</v>
      </c>
      <c r="H207" s="95">
        <f t="shared" si="32"/>
        <v>0.92220828105395236</v>
      </c>
    </row>
    <row r="208" spans="1:8" ht="19.5" customHeight="1" thickBot="1" x14ac:dyDescent="0.25">
      <c r="A208" s="111">
        <v>76</v>
      </c>
      <c r="B208" s="23"/>
      <c r="C208" s="7" t="s">
        <v>169</v>
      </c>
      <c r="D208" s="13"/>
      <c r="E208" s="115"/>
      <c r="F208" s="116"/>
      <c r="G208" s="156"/>
      <c r="H208" s="156"/>
    </row>
    <row r="209" spans="1:8" ht="18.75" customHeight="1" thickBot="1" x14ac:dyDescent="0.25">
      <c r="A209" s="128">
        <f t="shared" si="30"/>
        <v>76</v>
      </c>
      <c r="B209" s="178">
        <v>1</v>
      </c>
      <c r="C209" s="11" t="s">
        <v>97</v>
      </c>
      <c r="D209" s="12" t="s">
        <v>184</v>
      </c>
      <c r="E209" s="107"/>
      <c r="F209" s="108"/>
      <c r="G209" s="156">
        <f>IF(NOT(TRUNC(A209)=A209),"Ошибка в наборе",MIN(E209/A209,1))</f>
        <v>0</v>
      </c>
      <c r="H209" s="156">
        <f t="shared" si="32"/>
        <v>0</v>
      </c>
    </row>
    <row r="210" spans="1:8" ht="19.5" customHeight="1" thickBot="1" x14ac:dyDescent="0.25">
      <c r="A210" s="128">
        <f t="shared" si="30"/>
        <v>76</v>
      </c>
      <c r="B210" s="178"/>
      <c r="C210" s="26" t="s">
        <v>98</v>
      </c>
      <c r="D210" s="12" t="s">
        <v>182</v>
      </c>
      <c r="E210" s="107"/>
      <c r="F210" s="108"/>
      <c r="G210" s="156">
        <f t="shared" ref="G210:G232" si="33">IF(NOT(TRUNC(A210)=A210),"Ошибка в наборе",MIN(E210/A210,1))</f>
        <v>0</v>
      </c>
      <c r="H210" s="156">
        <f t="shared" si="32"/>
        <v>0</v>
      </c>
    </row>
    <row r="211" spans="1:8" ht="19.5" customHeight="1" thickBot="1" x14ac:dyDescent="0.25">
      <c r="A211" s="128">
        <f t="shared" si="30"/>
        <v>76</v>
      </c>
      <c r="B211" s="178"/>
      <c r="C211" s="41" t="s">
        <v>13</v>
      </c>
      <c r="D211" s="34"/>
      <c r="E211" s="109">
        <f>SUM(E209:E210)</f>
        <v>0</v>
      </c>
      <c r="F211" s="109">
        <f>SUM(F209:F210)</f>
        <v>0</v>
      </c>
      <c r="G211" s="96">
        <f t="shared" si="33"/>
        <v>0</v>
      </c>
      <c r="H211" s="96">
        <f t="shared" si="32"/>
        <v>0</v>
      </c>
    </row>
    <row r="212" spans="1:8" ht="19.5" customHeight="1" thickBot="1" x14ac:dyDescent="0.25">
      <c r="A212" s="128">
        <f t="shared" si="30"/>
        <v>76</v>
      </c>
      <c r="B212" s="163">
        <v>2</v>
      </c>
      <c r="C212" s="41" t="s">
        <v>99</v>
      </c>
      <c r="D212" s="12">
        <v>2012</v>
      </c>
      <c r="E212" s="111">
        <v>90</v>
      </c>
      <c r="F212" s="111">
        <v>76</v>
      </c>
      <c r="G212" s="96">
        <f t="shared" si="33"/>
        <v>1</v>
      </c>
      <c r="H212" s="96">
        <f t="shared" si="32"/>
        <v>0.84444444444444444</v>
      </c>
    </row>
    <row r="213" spans="1:8" ht="19.5" customHeight="1" thickBot="1" x14ac:dyDescent="0.25">
      <c r="A213" s="128">
        <f t="shared" si="30"/>
        <v>76</v>
      </c>
      <c r="B213" s="163">
        <v>3</v>
      </c>
      <c r="C213" s="43" t="s">
        <v>100</v>
      </c>
      <c r="D213" s="12">
        <v>2012</v>
      </c>
      <c r="E213" s="111">
        <v>60</v>
      </c>
      <c r="F213" s="111">
        <v>60</v>
      </c>
      <c r="G213" s="96">
        <f t="shared" si="33"/>
        <v>0.78947368421052633</v>
      </c>
      <c r="H213" s="96">
        <f t="shared" si="32"/>
        <v>1</v>
      </c>
    </row>
    <row r="214" spans="1:8" ht="19.5" customHeight="1" thickBot="1" x14ac:dyDescent="0.25">
      <c r="A214" s="128">
        <f t="shared" si="30"/>
        <v>76</v>
      </c>
      <c r="B214" s="163">
        <v>4</v>
      </c>
      <c r="C214" s="41" t="s">
        <v>170</v>
      </c>
      <c r="D214" s="65"/>
      <c r="E214" s="111">
        <v>60</v>
      </c>
      <c r="F214" s="111">
        <v>60</v>
      </c>
      <c r="G214" s="96">
        <f t="shared" si="33"/>
        <v>0.78947368421052633</v>
      </c>
      <c r="H214" s="96">
        <f t="shared" si="32"/>
        <v>1</v>
      </c>
    </row>
    <row r="215" spans="1:8" ht="19.5" customHeight="1" thickBot="1" x14ac:dyDescent="0.25">
      <c r="A215" s="128">
        <f t="shared" si="30"/>
        <v>76</v>
      </c>
      <c r="B215" s="178">
        <v>5</v>
      </c>
      <c r="C215" s="11" t="s">
        <v>101</v>
      </c>
      <c r="D215" s="12">
        <v>2012</v>
      </c>
      <c r="E215" s="107">
        <v>120</v>
      </c>
      <c r="F215" s="108">
        <v>76</v>
      </c>
      <c r="G215" s="156">
        <f t="shared" si="33"/>
        <v>1</v>
      </c>
      <c r="H215" s="156">
        <f t="shared" si="32"/>
        <v>0.6333333333333333</v>
      </c>
    </row>
    <row r="216" spans="1:8" ht="19.5" customHeight="1" thickBot="1" x14ac:dyDescent="0.25">
      <c r="A216" s="128">
        <f t="shared" si="30"/>
        <v>76</v>
      </c>
      <c r="B216" s="178"/>
      <c r="C216" s="11" t="s">
        <v>232</v>
      </c>
      <c r="D216" s="12" t="s">
        <v>201</v>
      </c>
      <c r="E216" s="107"/>
      <c r="F216" s="108"/>
      <c r="G216" s="156">
        <f t="shared" si="33"/>
        <v>0</v>
      </c>
      <c r="H216" s="156">
        <f t="shared" si="32"/>
        <v>0</v>
      </c>
    </row>
    <row r="217" spans="1:8" ht="19.5" customHeight="1" thickBot="1" x14ac:dyDescent="0.25">
      <c r="A217" s="128">
        <f t="shared" si="30"/>
        <v>76</v>
      </c>
      <c r="B217" s="178"/>
      <c r="C217" s="11" t="s">
        <v>233</v>
      </c>
      <c r="D217" s="12" t="s">
        <v>184</v>
      </c>
      <c r="E217" s="107"/>
      <c r="F217" s="108"/>
      <c r="G217" s="156">
        <f t="shared" si="33"/>
        <v>0</v>
      </c>
      <c r="H217" s="156">
        <f t="shared" si="32"/>
        <v>0</v>
      </c>
    </row>
    <row r="218" spans="1:8" ht="19.5" customHeight="1" thickBot="1" x14ac:dyDescent="0.25">
      <c r="A218" s="128">
        <f t="shared" si="30"/>
        <v>76</v>
      </c>
      <c r="B218" s="178"/>
      <c r="C218" s="41" t="s">
        <v>33</v>
      </c>
      <c r="D218" s="38"/>
      <c r="E218" s="109">
        <f>SUM(E215:E217)</f>
        <v>120</v>
      </c>
      <c r="F218" s="109">
        <f>SUM(F215:F217)</f>
        <v>76</v>
      </c>
      <c r="G218" s="96">
        <f t="shared" si="33"/>
        <v>1</v>
      </c>
      <c r="H218" s="96">
        <f t="shared" si="32"/>
        <v>0.6333333333333333</v>
      </c>
    </row>
    <row r="219" spans="1:8" ht="19.5" customHeight="1" thickBot="1" x14ac:dyDescent="0.25">
      <c r="A219" s="128">
        <f t="shared" si="30"/>
        <v>76</v>
      </c>
      <c r="B219" s="163">
        <v>6</v>
      </c>
      <c r="C219" s="41" t="s">
        <v>171</v>
      </c>
      <c r="D219" s="87" t="s">
        <v>185</v>
      </c>
      <c r="E219" s="107">
        <v>95</v>
      </c>
      <c r="F219" s="108">
        <v>76</v>
      </c>
      <c r="G219" s="96">
        <f t="shared" si="33"/>
        <v>1</v>
      </c>
      <c r="H219" s="96">
        <f t="shared" si="32"/>
        <v>0.8</v>
      </c>
    </row>
    <row r="220" spans="1:8" ht="19.5" customHeight="1" thickBot="1" x14ac:dyDescent="0.25">
      <c r="A220" s="128">
        <f t="shared" si="30"/>
        <v>76</v>
      </c>
      <c r="B220" s="178">
        <v>7</v>
      </c>
      <c r="C220" s="11" t="s">
        <v>102</v>
      </c>
      <c r="D220" s="12" t="s">
        <v>185</v>
      </c>
      <c r="E220" s="107"/>
      <c r="F220" s="108"/>
      <c r="G220" s="156">
        <f t="shared" si="33"/>
        <v>0</v>
      </c>
      <c r="H220" s="156">
        <f t="shared" si="32"/>
        <v>0</v>
      </c>
    </row>
    <row r="221" spans="1:8" ht="19.5" customHeight="1" thickBot="1" x14ac:dyDescent="0.25">
      <c r="A221" s="128">
        <f t="shared" si="30"/>
        <v>76</v>
      </c>
      <c r="B221" s="178"/>
      <c r="C221" s="11" t="s">
        <v>103</v>
      </c>
      <c r="D221" s="30" t="s">
        <v>145</v>
      </c>
      <c r="E221" s="107">
        <v>90</v>
      </c>
      <c r="F221" s="108">
        <v>76</v>
      </c>
      <c r="G221" s="156">
        <f t="shared" si="33"/>
        <v>1</v>
      </c>
      <c r="H221" s="156">
        <f t="shared" si="32"/>
        <v>0.84444444444444444</v>
      </c>
    </row>
    <row r="222" spans="1:8" ht="19.5" customHeight="1" thickBot="1" x14ac:dyDescent="0.25">
      <c r="A222" s="128">
        <f t="shared" si="30"/>
        <v>76</v>
      </c>
      <c r="B222" s="178"/>
      <c r="C222" s="41" t="s">
        <v>91</v>
      </c>
      <c r="D222" s="34"/>
      <c r="E222" s="109">
        <f>SUM(E220:E221)</f>
        <v>90</v>
      </c>
      <c r="F222" s="109">
        <f>SUM(F220:F221)</f>
        <v>76</v>
      </c>
      <c r="G222" s="96">
        <f t="shared" si="33"/>
        <v>1</v>
      </c>
      <c r="H222" s="96">
        <f t="shared" si="32"/>
        <v>0.84444444444444444</v>
      </c>
    </row>
    <row r="223" spans="1:8" ht="19.5" customHeight="1" thickBot="1" x14ac:dyDescent="0.25">
      <c r="A223" s="128">
        <f t="shared" si="30"/>
        <v>76</v>
      </c>
      <c r="B223" s="163">
        <v>8</v>
      </c>
      <c r="C223" s="41" t="s">
        <v>234</v>
      </c>
      <c r="D223" s="65" t="s">
        <v>145</v>
      </c>
      <c r="E223" s="107">
        <v>80</v>
      </c>
      <c r="F223" s="108">
        <v>76</v>
      </c>
      <c r="G223" s="96">
        <f t="shared" si="33"/>
        <v>1</v>
      </c>
      <c r="H223" s="96">
        <f t="shared" si="32"/>
        <v>0.95</v>
      </c>
    </row>
    <row r="224" spans="1:8" ht="19.5" customHeight="1" thickBot="1" x14ac:dyDescent="0.25">
      <c r="A224" s="128">
        <f t="shared" si="30"/>
        <v>76</v>
      </c>
      <c r="B224" s="178">
        <v>9</v>
      </c>
      <c r="C224" s="11" t="s">
        <v>104</v>
      </c>
      <c r="D224" s="13" t="s">
        <v>185</v>
      </c>
      <c r="E224" s="107">
        <v>70</v>
      </c>
      <c r="F224" s="108">
        <v>70</v>
      </c>
      <c r="G224" s="156">
        <f t="shared" si="33"/>
        <v>0.92105263157894735</v>
      </c>
      <c r="H224" s="156">
        <f t="shared" si="32"/>
        <v>1</v>
      </c>
    </row>
    <row r="225" spans="1:8" ht="19.5" customHeight="1" thickBot="1" x14ac:dyDescent="0.25">
      <c r="A225" s="128">
        <f t="shared" si="30"/>
        <v>76</v>
      </c>
      <c r="B225" s="178"/>
      <c r="C225" s="11" t="s">
        <v>235</v>
      </c>
      <c r="D225" s="89" t="s">
        <v>243</v>
      </c>
      <c r="E225" s="107"/>
      <c r="F225" s="108"/>
      <c r="G225" s="156">
        <f t="shared" si="33"/>
        <v>0</v>
      </c>
      <c r="H225" s="156">
        <f t="shared" si="32"/>
        <v>0</v>
      </c>
    </row>
    <row r="226" spans="1:8" ht="19.5" customHeight="1" thickBot="1" x14ac:dyDescent="0.25">
      <c r="A226" s="128">
        <f t="shared" si="30"/>
        <v>76</v>
      </c>
      <c r="B226" s="178"/>
      <c r="C226" s="46" t="s">
        <v>81</v>
      </c>
      <c r="D226" s="38"/>
      <c r="E226" s="109">
        <f>SUM(E224:E225)</f>
        <v>70</v>
      </c>
      <c r="F226" s="109">
        <f>SUM(F224:F225)</f>
        <v>70</v>
      </c>
      <c r="G226" s="96">
        <f t="shared" si="33"/>
        <v>0.92105263157894735</v>
      </c>
      <c r="H226" s="96">
        <f t="shared" si="32"/>
        <v>1</v>
      </c>
    </row>
    <row r="227" spans="1:8" ht="19.5" customHeight="1" thickBot="1" x14ac:dyDescent="0.25">
      <c r="A227" s="128">
        <f t="shared" si="30"/>
        <v>76</v>
      </c>
      <c r="B227" s="178">
        <v>10</v>
      </c>
      <c r="C227" s="24" t="s">
        <v>105</v>
      </c>
      <c r="D227" s="12" t="s">
        <v>185</v>
      </c>
      <c r="E227" s="107">
        <v>90</v>
      </c>
      <c r="F227" s="108">
        <v>76</v>
      </c>
      <c r="G227" s="156">
        <f t="shared" si="33"/>
        <v>1</v>
      </c>
      <c r="H227" s="156">
        <f t="shared" si="32"/>
        <v>0.84444444444444444</v>
      </c>
    </row>
    <row r="228" spans="1:8" ht="19.5" customHeight="1" thickBot="1" x14ac:dyDescent="0.25">
      <c r="A228" s="128">
        <f t="shared" si="30"/>
        <v>76</v>
      </c>
      <c r="B228" s="178"/>
      <c r="C228" s="11" t="s">
        <v>236</v>
      </c>
      <c r="D228" s="12" t="s">
        <v>182</v>
      </c>
      <c r="E228" s="107"/>
      <c r="F228" s="108"/>
      <c r="G228" s="156">
        <f t="shared" si="33"/>
        <v>0</v>
      </c>
      <c r="H228" s="156">
        <f t="shared" si="32"/>
        <v>0</v>
      </c>
    </row>
    <row r="229" spans="1:8" ht="19.5" customHeight="1" thickBot="1" x14ac:dyDescent="0.25">
      <c r="A229" s="128">
        <f t="shared" si="30"/>
        <v>76</v>
      </c>
      <c r="B229" s="178"/>
      <c r="C229" s="41" t="s">
        <v>106</v>
      </c>
      <c r="D229" s="34"/>
      <c r="E229" s="109">
        <f>SUM(E227:E228)</f>
        <v>90</v>
      </c>
      <c r="F229" s="109">
        <f>SUM(F227:F228)</f>
        <v>76</v>
      </c>
      <c r="G229" s="96">
        <f t="shared" si="33"/>
        <v>1</v>
      </c>
      <c r="H229" s="96">
        <f t="shared" si="32"/>
        <v>0.84444444444444444</v>
      </c>
    </row>
    <row r="230" spans="1:8" ht="19.5" customHeight="1" thickBot="1" x14ac:dyDescent="0.25">
      <c r="A230" s="128">
        <f t="shared" si="30"/>
        <v>76</v>
      </c>
      <c r="B230" s="163">
        <v>11</v>
      </c>
      <c r="C230" s="41" t="s">
        <v>237</v>
      </c>
      <c r="D230" s="65" t="s">
        <v>185</v>
      </c>
      <c r="E230" s="107"/>
      <c r="F230" s="108"/>
      <c r="G230" s="96">
        <f t="shared" si="33"/>
        <v>0</v>
      </c>
      <c r="H230" s="96">
        <f t="shared" si="32"/>
        <v>0</v>
      </c>
    </row>
    <row r="231" spans="1:8" ht="30.75" customHeight="1" thickBot="1" x14ac:dyDescent="0.25">
      <c r="A231" s="128">
        <f t="shared" si="30"/>
        <v>76</v>
      </c>
      <c r="B231" s="162">
        <v>12</v>
      </c>
      <c r="C231" s="41" t="s">
        <v>172</v>
      </c>
      <c r="D231" s="65" t="s">
        <v>185</v>
      </c>
      <c r="E231" s="107"/>
      <c r="F231" s="108"/>
      <c r="G231" s="96">
        <f>IF(NOT(TRUNC(A231)=A231),"Ошибка в наборе",MIN(E231/A231,1))</f>
        <v>0</v>
      </c>
      <c r="H231" s="96">
        <f>IF(ISERR(F231/E231),0,IF(ABS(F231)&gt;ABS(E231),"проверь поле F",MIN(ABS(F231/E231),1)))</f>
        <v>0</v>
      </c>
    </row>
    <row r="232" spans="1:8" ht="19.5" customHeight="1" thickBot="1" x14ac:dyDescent="0.25">
      <c r="A232" s="128">
        <f t="shared" si="30"/>
        <v>76</v>
      </c>
      <c r="B232" s="163">
        <v>13</v>
      </c>
      <c r="C232" s="41" t="s">
        <v>107</v>
      </c>
      <c r="D232" s="65" t="s">
        <v>238</v>
      </c>
      <c r="E232" s="107">
        <v>90</v>
      </c>
      <c r="F232" s="108">
        <v>76</v>
      </c>
      <c r="G232" s="96">
        <f t="shared" si="33"/>
        <v>1</v>
      </c>
      <c r="H232" s="96">
        <f t="shared" si="32"/>
        <v>0.84444444444444444</v>
      </c>
    </row>
    <row r="233" spans="1:8" ht="19.5" customHeight="1" thickBot="1" x14ac:dyDescent="0.25">
      <c r="A233" s="128">
        <f t="shared" si="30"/>
        <v>76</v>
      </c>
      <c r="B233" s="163">
        <v>14</v>
      </c>
      <c r="C233" s="41" t="s">
        <v>119</v>
      </c>
      <c r="D233" s="12">
        <v>2004</v>
      </c>
      <c r="E233" s="111">
        <v>80</v>
      </c>
      <c r="F233" s="110">
        <v>76</v>
      </c>
      <c r="G233" s="96">
        <f>IF(NOT(TRUNC(A233)=A233),"Ошибка в наборе",MIN(E233/A233,1))</f>
        <v>1</v>
      </c>
      <c r="H233" s="96">
        <f>IF(ISERR(F233/E233),0,IF(ABS(F233)&gt;ABS(E233),"проверь поле F",MIN(ABS(F233/E233),1)))</f>
        <v>0.95</v>
      </c>
    </row>
    <row r="234" spans="1:8" ht="19.5" customHeight="1" thickBot="1" x14ac:dyDescent="0.25">
      <c r="A234" s="123">
        <f t="shared" ref="A234:A267" si="34">A233</f>
        <v>76</v>
      </c>
      <c r="B234" s="45"/>
      <c r="C234" s="36" t="s">
        <v>108</v>
      </c>
      <c r="D234" s="34"/>
      <c r="E234" s="123">
        <f>SUM(E211,E212,E213,E214,E218,E219,E222,E223,E226,E229,E230,E231,E232,E233)</f>
        <v>925</v>
      </c>
      <c r="F234" s="123">
        <f t="shared" ref="F234" si="35">SUM(F211,F212,F213,F214,F218,F219,F222,F223,F226,F229,F230,F231,F232,F233)</f>
        <v>798</v>
      </c>
      <c r="G234" s="100">
        <f>SUM(G211,G212,G213,G214,G218,G219,G222,G223,G226,G229,G230,G231,G232,G233)/14</f>
        <v>0.75</v>
      </c>
      <c r="H234" s="100">
        <f t="shared" si="32"/>
        <v>0.86270270270270266</v>
      </c>
    </row>
    <row r="235" spans="1:8" ht="19.5" customHeight="1" thickBot="1" x14ac:dyDescent="0.25">
      <c r="A235" s="111">
        <v>78</v>
      </c>
      <c r="B235" s="10"/>
      <c r="C235" s="7" t="s">
        <v>173</v>
      </c>
      <c r="D235" s="12"/>
      <c r="E235" s="115"/>
      <c r="F235" s="116"/>
      <c r="G235" s="156"/>
      <c r="H235" s="156"/>
    </row>
    <row r="236" spans="1:8" ht="19.5" customHeight="1" thickBot="1" x14ac:dyDescent="0.25">
      <c r="A236" s="128">
        <f t="shared" si="34"/>
        <v>78</v>
      </c>
      <c r="B236" s="178">
        <v>1</v>
      </c>
      <c r="C236" s="11" t="s">
        <v>174</v>
      </c>
      <c r="D236" s="12" t="s">
        <v>184</v>
      </c>
      <c r="E236" s="107"/>
      <c r="F236" s="108"/>
      <c r="G236" s="156">
        <f>IF(NOT(TRUNC(A236)=A236),"Ошибка в наборе",MIN(E236/A236,1))</f>
        <v>0</v>
      </c>
      <c r="H236" s="156">
        <f t="shared" ref="H236:H269" si="36">IF(ISERR(F236/E236),0,IF(ABS(F236)&gt;ABS(E236),"проверь поле F",MIN(ABS(F236/E236),1)))</f>
        <v>0</v>
      </c>
    </row>
    <row r="237" spans="1:8" ht="19.5" customHeight="1" thickBot="1" x14ac:dyDescent="0.25">
      <c r="A237" s="128">
        <f>A236</f>
        <v>78</v>
      </c>
      <c r="B237" s="178"/>
      <c r="C237" s="11" t="s">
        <v>98</v>
      </c>
      <c r="D237" s="12" t="s">
        <v>239</v>
      </c>
      <c r="E237" s="107"/>
      <c r="F237" s="108"/>
      <c r="G237" s="156">
        <f t="shared" ref="G237:G266" si="37">IF(NOT(TRUNC(A237)=A237),"Ошибка в наборе",MIN(E237/A237,1))</f>
        <v>0</v>
      </c>
      <c r="H237" s="156">
        <f t="shared" si="36"/>
        <v>0</v>
      </c>
    </row>
    <row r="238" spans="1:8" ht="19.5" customHeight="1" thickBot="1" x14ac:dyDescent="0.25">
      <c r="A238" s="128">
        <f t="shared" si="34"/>
        <v>78</v>
      </c>
      <c r="B238" s="178"/>
      <c r="C238" s="46" t="s">
        <v>13</v>
      </c>
      <c r="D238" s="38"/>
      <c r="E238" s="109">
        <f>SUM(E236:E237)</f>
        <v>0</v>
      </c>
      <c r="F238" s="109">
        <f>SUM(F236:F237)</f>
        <v>0</v>
      </c>
      <c r="G238" s="96">
        <f t="shared" si="37"/>
        <v>0</v>
      </c>
      <c r="H238" s="96">
        <f t="shared" si="36"/>
        <v>0</v>
      </c>
    </row>
    <row r="239" spans="1:8" ht="19.5" customHeight="1" thickBot="1" x14ac:dyDescent="0.25">
      <c r="A239" s="128">
        <f t="shared" si="34"/>
        <v>78</v>
      </c>
      <c r="B239" s="178">
        <v>2</v>
      </c>
      <c r="C239" s="11" t="s">
        <v>175</v>
      </c>
      <c r="D239" s="65"/>
      <c r="E239" s="107"/>
      <c r="F239" s="108"/>
      <c r="G239" s="156">
        <f t="shared" si="37"/>
        <v>0</v>
      </c>
      <c r="H239" s="156">
        <f t="shared" si="36"/>
        <v>0</v>
      </c>
    </row>
    <row r="240" spans="1:8" ht="19.5" customHeight="1" thickBot="1" x14ac:dyDescent="0.25">
      <c r="A240" s="128">
        <f t="shared" si="34"/>
        <v>78</v>
      </c>
      <c r="B240" s="178"/>
      <c r="C240" s="11" t="s">
        <v>176</v>
      </c>
      <c r="D240" s="65"/>
      <c r="E240" s="107">
        <v>30</v>
      </c>
      <c r="F240" s="108">
        <v>30</v>
      </c>
      <c r="G240" s="156">
        <f t="shared" si="37"/>
        <v>0.38461538461538464</v>
      </c>
      <c r="H240" s="156">
        <f t="shared" si="36"/>
        <v>1</v>
      </c>
    </row>
    <row r="241" spans="1:8" ht="19.5" customHeight="1" thickBot="1" x14ac:dyDescent="0.25">
      <c r="A241" s="128">
        <f t="shared" si="34"/>
        <v>78</v>
      </c>
      <c r="B241" s="178"/>
      <c r="C241" s="41" t="s">
        <v>109</v>
      </c>
      <c r="D241" s="34"/>
      <c r="E241" s="109">
        <f>SUM(E239:E240)</f>
        <v>30</v>
      </c>
      <c r="F241" s="109">
        <f>SUM(F239:F240)</f>
        <v>30</v>
      </c>
      <c r="G241" s="96">
        <f t="shared" si="37"/>
        <v>0.38461538461538464</v>
      </c>
      <c r="H241" s="96">
        <f t="shared" si="36"/>
        <v>1</v>
      </c>
    </row>
    <row r="242" spans="1:8" ht="19.5" customHeight="1" thickBot="1" x14ac:dyDescent="0.25">
      <c r="A242" s="128">
        <f t="shared" si="34"/>
        <v>78</v>
      </c>
      <c r="B242" s="163">
        <v>3</v>
      </c>
      <c r="C242" s="41" t="s">
        <v>99</v>
      </c>
      <c r="D242" s="12">
        <v>2012</v>
      </c>
      <c r="E242" s="111">
        <v>80</v>
      </c>
      <c r="F242" s="111">
        <v>78</v>
      </c>
      <c r="G242" s="96">
        <f t="shared" si="37"/>
        <v>1</v>
      </c>
      <c r="H242" s="96">
        <f t="shared" si="36"/>
        <v>0.97499999999999998</v>
      </c>
    </row>
    <row r="243" spans="1:8" ht="19.5" customHeight="1" thickBot="1" x14ac:dyDescent="0.25">
      <c r="A243" s="128">
        <f t="shared" si="34"/>
        <v>78</v>
      </c>
      <c r="B243" s="23">
        <v>4</v>
      </c>
      <c r="C243" s="43" t="s">
        <v>73</v>
      </c>
      <c r="D243" s="12">
        <v>2013</v>
      </c>
      <c r="E243" s="111">
        <v>85</v>
      </c>
      <c r="F243" s="111">
        <v>78</v>
      </c>
      <c r="G243" s="96">
        <f t="shared" si="37"/>
        <v>1</v>
      </c>
      <c r="H243" s="96">
        <f t="shared" si="36"/>
        <v>0.91764705882352937</v>
      </c>
    </row>
    <row r="244" spans="1:8" ht="19.5" customHeight="1" thickBot="1" x14ac:dyDescent="0.25">
      <c r="A244" s="128">
        <f t="shared" si="34"/>
        <v>78</v>
      </c>
      <c r="B244" s="178">
        <v>5</v>
      </c>
      <c r="C244" s="11" t="s">
        <v>240</v>
      </c>
      <c r="D244" s="13" t="s">
        <v>241</v>
      </c>
      <c r="E244" s="107"/>
      <c r="F244" s="108"/>
      <c r="G244" s="156">
        <f t="shared" si="37"/>
        <v>0</v>
      </c>
      <c r="H244" s="156">
        <f t="shared" si="36"/>
        <v>0</v>
      </c>
    </row>
    <row r="245" spans="1:8" ht="19.5" customHeight="1" thickBot="1" x14ac:dyDescent="0.25">
      <c r="A245" s="128">
        <f t="shared" si="34"/>
        <v>78</v>
      </c>
      <c r="B245" s="178"/>
      <c r="C245" s="11" t="s">
        <v>59</v>
      </c>
      <c r="D245" s="16">
        <v>2012</v>
      </c>
      <c r="E245" s="107">
        <v>79</v>
      </c>
      <c r="F245" s="108">
        <v>70</v>
      </c>
      <c r="G245" s="156">
        <f t="shared" si="37"/>
        <v>1</v>
      </c>
      <c r="H245" s="156">
        <f t="shared" si="36"/>
        <v>0.88607594936708856</v>
      </c>
    </row>
    <row r="246" spans="1:8" ht="19.5" customHeight="1" thickBot="1" x14ac:dyDescent="0.25">
      <c r="A246" s="128">
        <f t="shared" si="34"/>
        <v>78</v>
      </c>
      <c r="B246" s="178"/>
      <c r="C246" s="11" t="s">
        <v>110</v>
      </c>
      <c r="D246" s="12" t="s">
        <v>184</v>
      </c>
      <c r="E246" s="107"/>
      <c r="F246" s="108"/>
      <c r="G246" s="156">
        <f t="shared" si="37"/>
        <v>0</v>
      </c>
      <c r="H246" s="156">
        <f t="shared" si="36"/>
        <v>0</v>
      </c>
    </row>
    <row r="247" spans="1:8" ht="19.5" customHeight="1" thickBot="1" x14ac:dyDescent="0.25">
      <c r="A247" s="128">
        <f t="shared" si="34"/>
        <v>78</v>
      </c>
      <c r="B247" s="178"/>
      <c r="C247" s="41" t="s">
        <v>149</v>
      </c>
      <c r="D247" s="34"/>
      <c r="E247" s="109">
        <f>SUM(E244:E246)</f>
        <v>79</v>
      </c>
      <c r="F247" s="109">
        <f>SUM(F244:F246)</f>
        <v>70</v>
      </c>
      <c r="G247" s="96">
        <f t="shared" si="37"/>
        <v>1</v>
      </c>
      <c r="H247" s="96">
        <f t="shared" si="36"/>
        <v>0.88607594936708856</v>
      </c>
    </row>
    <row r="248" spans="1:8" ht="21" customHeight="1" thickBot="1" x14ac:dyDescent="0.25">
      <c r="A248" s="128">
        <f t="shared" si="34"/>
        <v>78</v>
      </c>
      <c r="B248" s="178">
        <v>6</v>
      </c>
      <c r="C248" s="11" t="s">
        <v>177</v>
      </c>
      <c r="D248" s="12" t="s">
        <v>144</v>
      </c>
      <c r="E248" s="107">
        <v>100</v>
      </c>
      <c r="F248" s="108">
        <v>78</v>
      </c>
      <c r="G248" s="156">
        <f t="shared" si="37"/>
        <v>1</v>
      </c>
      <c r="H248" s="156">
        <f t="shared" si="36"/>
        <v>0.78</v>
      </c>
    </row>
    <row r="249" spans="1:8" ht="39.75" customHeight="1" thickBot="1" x14ac:dyDescent="0.25">
      <c r="A249" s="128">
        <f t="shared" si="34"/>
        <v>78</v>
      </c>
      <c r="B249" s="178"/>
      <c r="C249" s="31" t="s">
        <v>242</v>
      </c>
      <c r="D249" s="12" t="s">
        <v>148</v>
      </c>
      <c r="E249" s="107"/>
      <c r="F249" s="108"/>
      <c r="G249" s="156">
        <f t="shared" si="37"/>
        <v>0</v>
      </c>
      <c r="H249" s="156">
        <f t="shared" si="36"/>
        <v>0</v>
      </c>
    </row>
    <row r="250" spans="1:8" ht="19.5" customHeight="1" thickBot="1" x14ac:dyDescent="0.25">
      <c r="A250" s="128">
        <f t="shared" si="34"/>
        <v>78</v>
      </c>
      <c r="B250" s="178"/>
      <c r="C250" s="41" t="s">
        <v>111</v>
      </c>
      <c r="D250" s="34"/>
      <c r="E250" s="109">
        <f>SUM(E248:E249)</f>
        <v>100</v>
      </c>
      <c r="F250" s="109">
        <f>SUM(F248:F249)</f>
        <v>78</v>
      </c>
      <c r="G250" s="96">
        <f t="shared" si="37"/>
        <v>1</v>
      </c>
      <c r="H250" s="96">
        <f t="shared" si="36"/>
        <v>0.78</v>
      </c>
    </row>
    <row r="251" spans="1:8" ht="19.5" customHeight="1" thickBot="1" x14ac:dyDescent="0.25">
      <c r="A251" s="128">
        <f t="shared" si="34"/>
        <v>78</v>
      </c>
      <c r="B251" s="178">
        <v>7</v>
      </c>
      <c r="C251" s="11" t="s">
        <v>103</v>
      </c>
      <c r="D251" s="12" t="s">
        <v>145</v>
      </c>
      <c r="E251" s="107"/>
      <c r="F251" s="108"/>
      <c r="G251" s="156">
        <f t="shared" si="37"/>
        <v>0</v>
      </c>
      <c r="H251" s="156">
        <f t="shared" si="36"/>
        <v>0</v>
      </c>
    </row>
    <row r="252" spans="1:8" ht="19.5" customHeight="1" thickBot="1" x14ac:dyDescent="0.25">
      <c r="A252" s="128">
        <f t="shared" si="34"/>
        <v>78</v>
      </c>
      <c r="B252" s="178"/>
      <c r="C252" s="11" t="s">
        <v>112</v>
      </c>
      <c r="D252" s="12" t="s">
        <v>182</v>
      </c>
      <c r="E252" s="107">
        <v>60</v>
      </c>
      <c r="F252" s="108">
        <v>60</v>
      </c>
      <c r="G252" s="156">
        <f t="shared" si="37"/>
        <v>0.76923076923076927</v>
      </c>
      <c r="H252" s="156">
        <f t="shared" si="36"/>
        <v>1</v>
      </c>
    </row>
    <row r="253" spans="1:8" ht="19.5" customHeight="1" thickBot="1" x14ac:dyDescent="0.25">
      <c r="A253" s="128">
        <f t="shared" si="34"/>
        <v>78</v>
      </c>
      <c r="B253" s="178"/>
      <c r="C253" s="41" t="s">
        <v>79</v>
      </c>
      <c r="D253" s="34"/>
      <c r="E253" s="109">
        <f>SUM(E251:E252)</f>
        <v>60</v>
      </c>
      <c r="F253" s="109">
        <f>SUM(F251:F252)</f>
        <v>60</v>
      </c>
      <c r="G253" s="96">
        <f t="shared" si="37"/>
        <v>0.76923076923076927</v>
      </c>
      <c r="H253" s="96">
        <f t="shared" si="36"/>
        <v>1</v>
      </c>
    </row>
    <row r="254" spans="1:8" ht="19.5" customHeight="1" thickBot="1" x14ac:dyDescent="0.25">
      <c r="A254" s="128">
        <f t="shared" si="34"/>
        <v>78</v>
      </c>
      <c r="B254" s="163">
        <v>8</v>
      </c>
      <c r="C254" s="41" t="s">
        <v>113</v>
      </c>
      <c r="D254" s="88" t="s">
        <v>201</v>
      </c>
      <c r="E254" s="107">
        <v>100</v>
      </c>
      <c r="F254" s="108">
        <v>78</v>
      </c>
      <c r="G254" s="96">
        <f t="shared" si="37"/>
        <v>1</v>
      </c>
      <c r="H254" s="96">
        <f t="shared" si="36"/>
        <v>0.78</v>
      </c>
    </row>
    <row r="255" spans="1:8" ht="19.5" customHeight="1" thickBot="1" x14ac:dyDescent="0.25">
      <c r="A255" s="128">
        <f t="shared" si="34"/>
        <v>78</v>
      </c>
      <c r="B255" s="178">
        <v>9</v>
      </c>
      <c r="C255" s="11" t="s">
        <v>114</v>
      </c>
      <c r="D255" s="12" t="s">
        <v>185</v>
      </c>
      <c r="E255" s="107"/>
      <c r="F255" s="108"/>
      <c r="G255" s="156">
        <f t="shared" si="37"/>
        <v>0</v>
      </c>
      <c r="H255" s="156">
        <f t="shared" si="36"/>
        <v>0</v>
      </c>
    </row>
    <row r="256" spans="1:8" ht="19.5" customHeight="1" thickBot="1" x14ac:dyDescent="0.25">
      <c r="A256" s="128">
        <f t="shared" si="34"/>
        <v>78</v>
      </c>
      <c r="B256" s="178"/>
      <c r="C256" s="24" t="s">
        <v>162</v>
      </c>
      <c r="D256" s="12" t="s">
        <v>243</v>
      </c>
      <c r="E256" s="107">
        <v>100</v>
      </c>
      <c r="F256" s="108">
        <v>78</v>
      </c>
      <c r="G256" s="156">
        <f t="shared" si="37"/>
        <v>1</v>
      </c>
      <c r="H256" s="156">
        <f t="shared" si="36"/>
        <v>0.78</v>
      </c>
    </row>
    <row r="257" spans="1:8" ht="19.5" customHeight="1" thickBot="1" x14ac:dyDescent="0.25">
      <c r="A257" s="128">
        <f t="shared" si="34"/>
        <v>78</v>
      </c>
      <c r="B257" s="178"/>
      <c r="C257" s="41" t="s">
        <v>115</v>
      </c>
      <c r="D257" s="34"/>
      <c r="E257" s="109">
        <f>SUM(E255:E256)</f>
        <v>100</v>
      </c>
      <c r="F257" s="109">
        <f>SUM(F255:F256)</f>
        <v>78</v>
      </c>
      <c r="G257" s="96">
        <f t="shared" si="37"/>
        <v>1</v>
      </c>
      <c r="H257" s="96">
        <f t="shared" si="36"/>
        <v>0.78</v>
      </c>
    </row>
    <row r="258" spans="1:8" ht="19.5" customHeight="1" thickBot="1" x14ac:dyDescent="0.25">
      <c r="A258" s="128">
        <f t="shared" si="34"/>
        <v>78</v>
      </c>
      <c r="B258" s="178">
        <v>10</v>
      </c>
      <c r="C258" s="24" t="s">
        <v>244</v>
      </c>
      <c r="D258" s="12" t="s">
        <v>185</v>
      </c>
      <c r="E258" s="107">
        <v>80</v>
      </c>
      <c r="F258" s="108">
        <v>78</v>
      </c>
      <c r="G258" s="156">
        <f t="shared" si="37"/>
        <v>1</v>
      </c>
      <c r="H258" s="156">
        <f t="shared" si="36"/>
        <v>0.97499999999999998</v>
      </c>
    </row>
    <row r="259" spans="1:8" ht="19.5" customHeight="1" thickBot="1" x14ac:dyDescent="0.25">
      <c r="A259" s="128">
        <f t="shared" si="34"/>
        <v>78</v>
      </c>
      <c r="B259" s="178"/>
      <c r="C259" s="24" t="s">
        <v>178</v>
      </c>
      <c r="D259" s="12" t="s">
        <v>182</v>
      </c>
      <c r="E259" s="107"/>
      <c r="F259" s="108"/>
      <c r="G259" s="156">
        <f t="shared" si="37"/>
        <v>0</v>
      </c>
      <c r="H259" s="156">
        <f t="shared" si="36"/>
        <v>0</v>
      </c>
    </row>
    <row r="260" spans="1:8" ht="19.5" customHeight="1" thickBot="1" x14ac:dyDescent="0.25">
      <c r="A260" s="128">
        <f>A258</f>
        <v>78</v>
      </c>
      <c r="B260" s="178"/>
      <c r="C260" s="11" t="s">
        <v>142</v>
      </c>
      <c r="D260" s="12" t="s">
        <v>182</v>
      </c>
      <c r="E260" s="107"/>
      <c r="F260" s="108"/>
      <c r="G260" s="156">
        <f t="shared" si="37"/>
        <v>0</v>
      </c>
      <c r="H260" s="156">
        <f t="shared" si="36"/>
        <v>0</v>
      </c>
    </row>
    <row r="261" spans="1:8" ht="19.5" customHeight="1" thickBot="1" x14ac:dyDescent="0.25">
      <c r="A261" s="128">
        <f t="shared" si="34"/>
        <v>78</v>
      </c>
      <c r="B261" s="178"/>
      <c r="C261" s="46" t="s">
        <v>106</v>
      </c>
      <c r="D261" s="38"/>
      <c r="E261" s="109">
        <f>SUM(E258:E260)</f>
        <v>80</v>
      </c>
      <c r="F261" s="109">
        <f>SUM(F258:F260)</f>
        <v>78</v>
      </c>
      <c r="G261" s="96">
        <f t="shared" si="37"/>
        <v>1</v>
      </c>
      <c r="H261" s="96">
        <f t="shared" si="36"/>
        <v>0.97499999999999998</v>
      </c>
    </row>
    <row r="262" spans="1:8" ht="19.5" customHeight="1" thickBot="1" x14ac:dyDescent="0.25">
      <c r="A262" s="128">
        <f t="shared" si="34"/>
        <v>78</v>
      </c>
      <c r="B262" s="163">
        <v>11</v>
      </c>
      <c r="C262" s="41" t="s">
        <v>116</v>
      </c>
      <c r="D262" s="65" t="s">
        <v>201</v>
      </c>
      <c r="E262" s="107"/>
      <c r="F262" s="108"/>
      <c r="G262" s="96">
        <f t="shared" si="37"/>
        <v>0</v>
      </c>
      <c r="H262" s="96">
        <f t="shared" si="36"/>
        <v>0</v>
      </c>
    </row>
    <row r="263" spans="1:8" ht="19.5" customHeight="1" thickBot="1" x14ac:dyDescent="0.25">
      <c r="A263" s="128">
        <f t="shared" si="34"/>
        <v>78</v>
      </c>
      <c r="B263" s="163">
        <v>12</v>
      </c>
      <c r="C263" s="41" t="s">
        <v>117</v>
      </c>
      <c r="D263" s="65" t="s">
        <v>182</v>
      </c>
      <c r="E263" s="107">
        <v>100</v>
      </c>
      <c r="F263" s="108">
        <v>78</v>
      </c>
      <c r="G263" s="96">
        <f t="shared" si="37"/>
        <v>1</v>
      </c>
      <c r="H263" s="96">
        <f t="shared" si="36"/>
        <v>0.78</v>
      </c>
    </row>
    <row r="264" spans="1:8" ht="19.5" customHeight="1" thickBot="1" x14ac:dyDescent="0.25">
      <c r="A264" s="128">
        <f t="shared" si="34"/>
        <v>78</v>
      </c>
      <c r="B264" s="163">
        <v>13</v>
      </c>
      <c r="C264" s="41" t="s">
        <v>118</v>
      </c>
      <c r="D264" s="65">
        <v>2012</v>
      </c>
      <c r="E264" s="107">
        <v>100</v>
      </c>
      <c r="F264" s="108">
        <v>78</v>
      </c>
      <c r="G264" s="96">
        <f t="shared" si="37"/>
        <v>1</v>
      </c>
      <c r="H264" s="96">
        <f t="shared" si="36"/>
        <v>0.78</v>
      </c>
    </row>
    <row r="265" spans="1:8" ht="21.75" customHeight="1" thickBot="1" x14ac:dyDescent="0.25">
      <c r="A265" s="128">
        <f t="shared" si="34"/>
        <v>78</v>
      </c>
      <c r="B265" s="163">
        <v>14</v>
      </c>
      <c r="C265" s="46" t="s">
        <v>179</v>
      </c>
      <c r="D265" s="12">
        <v>2004</v>
      </c>
      <c r="E265" s="107"/>
      <c r="F265" s="108"/>
      <c r="G265" s="96">
        <f t="shared" si="37"/>
        <v>0</v>
      </c>
      <c r="H265" s="96">
        <f t="shared" si="36"/>
        <v>0</v>
      </c>
    </row>
    <row r="266" spans="1:8" ht="20.25" customHeight="1" thickBot="1" x14ac:dyDescent="0.25">
      <c r="A266" s="128">
        <f t="shared" si="34"/>
        <v>78</v>
      </c>
      <c r="B266" s="163">
        <v>15</v>
      </c>
      <c r="C266" s="41" t="s">
        <v>119</v>
      </c>
      <c r="D266" s="16">
        <v>2004</v>
      </c>
      <c r="E266" s="111">
        <v>90</v>
      </c>
      <c r="F266" s="111">
        <v>78</v>
      </c>
      <c r="G266" s="96">
        <f t="shared" si="37"/>
        <v>1</v>
      </c>
      <c r="H266" s="96">
        <f t="shared" si="36"/>
        <v>0.8666666666666667</v>
      </c>
    </row>
    <row r="267" spans="1:8" ht="19.5" customHeight="1" thickBot="1" x14ac:dyDescent="0.25">
      <c r="A267" s="123">
        <f t="shared" si="34"/>
        <v>78</v>
      </c>
      <c r="B267" s="35"/>
      <c r="C267" s="62" t="s">
        <v>120</v>
      </c>
      <c r="D267" s="42"/>
      <c r="E267" s="123">
        <f>SUM(E238,E241,E242,E243,E247,E250,E253,E254,E257,E261,E262,E263,E264,E265,E266)</f>
        <v>1004</v>
      </c>
      <c r="F267" s="123">
        <f>SUM(F238,F241,F242,F243,F247,F250,F253,F254,F257,F261,F262,F263,F264,F265,F266)</f>
        <v>862</v>
      </c>
      <c r="G267" s="100">
        <f>SUM(G238,G241,G242,G243,G247,G250,G253,G254,G257,G261,G262,G263,G264,G265,G266)/15</f>
        <v>0.7435897435897435</v>
      </c>
      <c r="H267" s="100">
        <f t="shared" si="36"/>
        <v>0.85856573705179284</v>
      </c>
    </row>
    <row r="268" spans="1:8" ht="19.5" customHeight="1" thickBot="1" x14ac:dyDescent="0.25">
      <c r="A268" s="121">
        <f>A234+A267</f>
        <v>154</v>
      </c>
      <c r="B268" s="49"/>
      <c r="C268" s="61" t="s">
        <v>121</v>
      </c>
      <c r="D268" s="50"/>
      <c r="E268" s="121">
        <f>SUM(E234,E267)</f>
        <v>1929</v>
      </c>
      <c r="F268" s="121">
        <f>SUM(F234,F267)</f>
        <v>1660</v>
      </c>
      <c r="G268" s="101">
        <f>(G234+G267)/2</f>
        <v>0.74679487179487181</v>
      </c>
      <c r="H268" s="95">
        <f t="shared" si="36"/>
        <v>0.86054950751684811</v>
      </c>
    </row>
    <row r="269" spans="1:8" ht="19.5" customHeight="1" thickBot="1" x14ac:dyDescent="0.25">
      <c r="A269" s="149">
        <f>A69+A207+A268</f>
        <v>1517</v>
      </c>
      <c r="B269" s="150"/>
      <c r="C269" s="151" t="s">
        <v>122</v>
      </c>
      <c r="D269" s="152"/>
      <c r="E269" s="153">
        <f>SUM(E69,E207,E268)</f>
        <v>13739</v>
      </c>
      <c r="F269" s="153">
        <f>SUM(F69,F207,F268)</f>
        <v>12574</v>
      </c>
      <c r="G269" s="154">
        <f>(G69+G207+G268)/3</f>
        <v>0.7330908460058656</v>
      </c>
      <c r="H269" s="148">
        <f t="shared" si="36"/>
        <v>0.91520489118567583</v>
      </c>
    </row>
    <row r="270" spans="1:8" ht="19.5" customHeight="1" thickBot="1" x14ac:dyDescent="0.25">
      <c r="A270" s="138"/>
      <c r="B270" s="10"/>
      <c r="C270" s="24"/>
      <c r="D270" s="10"/>
      <c r="E270" s="106"/>
      <c r="F270" s="106"/>
      <c r="G270" s="156"/>
      <c r="H270" s="156"/>
    </row>
    <row r="271" spans="1:8" ht="25.5" customHeight="1" thickBot="1" x14ac:dyDescent="0.25">
      <c r="A271" s="186" t="s">
        <v>123</v>
      </c>
      <c r="B271" s="186"/>
      <c r="C271" s="32" t="s">
        <v>124</v>
      </c>
      <c r="D271" s="10"/>
      <c r="E271" s="104"/>
      <c r="F271" s="104"/>
      <c r="G271" s="156"/>
      <c r="H271" s="156"/>
    </row>
    <row r="272" spans="1:8" ht="15.95" customHeight="1" thickBot="1" x14ac:dyDescent="0.25">
      <c r="A272" s="187">
        <f>A69</f>
        <v>648</v>
      </c>
      <c r="B272" s="187"/>
      <c r="C272" s="142" t="s">
        <v>125</v>
      </c>
      <c r="D272" s="143"/>
      <c r="E272" s="144">
        <f>E69</f>
        <v>3840</v>
      </c>
      <c r="F272" s="144">
        <f>F69</f>
        <v>3564</v>
      </c>
      <c r="G272" s="96">
        <f>G69</f>
        <v>0.68893616766300092</v>
      </c>
      <c r="H272" s="96">
        <f>H69</f>
        <v>0.92812499999999998</v>
      </c>
    </row>
    <row r="273" spans="1:22" ht="15.95" customHeight="1" thickBot="1" x14ac:dyDescent="0.25">
      <c r="A273" s="187">
        <f>A207</f>
        <v>715</v>
      </c>
      <c r="B273" s="187"/>
      <c r="C273" s="142" t="s">
        <v>126</v>
      </c>
      <c r="D273" s="143"/>
      <c r="E273" s="144">
        <f>E207</f>
        <v>7970</v>
      </c>
      <c r="F273" s="144">
        <f>F207</f>
        <v>7350</v>
      </c>
      <c r="G273" s="96">
        <f>G207</f>
        <v>0.76354149855972409</v>
      </c>
      <c r="H273" s="96">
        <f>H207</f>
        <v>0.92220828105395236</v>
      </c>
    </row>
    <row r="274" spans="1:22" ht="15.95" customHeight="1" thickBot="1" x14ac:dyDescent="0.25">
      <c r="A274" s="187">
        <f>A268</f>
        <v>154</v>
      </c>
      <c r="B274" s="187"/>
      <c r="C274" s="142" t="s">
        <v>127</v>
      </c>
      <c r="D274" s="143"/>
      <c r="E274" s="144">
        <f>E268</f>
        <v>1929</v>
      </c>
      <c r="F274" s="144">
        <f>F268</f>
        <v>1660</v>
      </c>
      <c r="G274" s="96">
        <f>G268</f>
        <v>0.74679487179487181</v>
      </c>
      <c r="H274" s="96">
        <f>H268</f>
        <v>0.86054950751684811</v>
      </c>
    </row>
    <row r="275" spans="1:22" ht="15.95" customHeight="1" thickBot="1" x14ac:dyDescent="0.25">
      <c r="A275" s="185">
        <f>SUM(A272:A274)</f>
        <v>1517</v>
      </c>
      <c r="B275" s="185"/>
      <c r="C275" s="145" t="s">
        <v>128</v>
      </c>
      <c r="D275" s="146"/>
      <c r="E275" s="147">
        <f>SUM(E272:E274)</f>
        <v>13739</v>
      </c>
      <c r="F275" s="147">
        <f>SUM(F272:F274)</f>
        <v>12574</v>
      </c>
      <c r="G275" s="148">
        <f>(G272+G273+G274)/3</f>
        <v>0.7330908460058656</v>
      </c>
      <c r="H275" s="148">
        <f t="shared" ref="H275" si="38">IF(ISERR(F275/E275),0,IF(ABS(F275)&gt;ABS(E275),"проверь поле F",MIN(ABS(F275/E275),1)))</f>
        <v>0.91520489118567583</v>
      </c>
    </row>
    <row r="276" spans="1:22" ht="19.5" customHeight="1" x14ac:dyDescent="0.2">
      <c r="A276" s="139"/>
      <c r="B276" s="6"/>
      <c r="C276" s="63"/>
      <c r="D276" s="6"/>
      <c r="E276" s="124"/>
      <c r="F276" s="124"/>
      <c r="G276" s="159"/>
      <c r="H276" s="160"/>
    </row>
    <row r="277" spans="1:22" ht="19.5" customHeight="1" x14ac:dyDescent="0.2">
      <c r="A277" s="139"/>
      <c r="B277" s="6"/>
      <c r="C277" s="63"/>
      <c r="D277" s="6"/>
      <c r="E277" s="124"/>
      <c r="F277" s="124"/>
      <c r="G277" s="159"/>
      <c r="H277" s="159"/>
    </row>
    <row r="278" spans="1:22" ht="18.75" x14ac:dyDescent="0.3">
      <c r="A278" s="164" t="s">
        <v>129</v>
      </c>
      <c r="B278" s="165" t="s">
        <v>251</v>
      </c>
      <c r="C278" s="165"/>
      <c r="D278" s="165" t="s">
        <v>130</v>
      </c>
      <c r="E278" s="165"/>
      <c r="F278" s="165"/>
      <c r="G278" s="165"/>
      <c r="H278" s="165"/>
      <c r="I278" s="165"/>
      <c r="J278" s="165"/>
      <c r="K278" s="165"/>
      <c r="L278" s="165"/>
      <c r="M278" s="165"/>
      <c r="N278" s="166"/>
      <c r="O278" s="166"/>
      <c r="P278" s="166"/>
      <c r="Q278" s="166"/>
      <c r="R278" s="166"/>
      <c r="S278" s="166"/>
      <c r="T278" s="166"/>
      <c r="U278" s="166"/>
      <c r="V278" s="166"/>
    </row>
    <row r="279" spans="1:22" ht="18.75" x14ac:dyDescent="0.3">
      <c r="A279" s="164"/>
      <c r="B279" s="165"/>
      <c r="C279" s="167" t="s">
        <v>131</v>
      </c>
      <c r="D279" s="165"/>
      <c r="E279" s="165"/>
      <c r="F279" s="165"/>
      <c r="G279" s="165" t="s">
        <v>131</v>
      </c>
      <c r="H279" s="165"/>
      <c r="I279" s="165"/>
      <c r="J279" s="165"/>
      <c r="K279" s="165"/>
      <c r="L279" s="165"/>
      <c r="M279" s="165"/>
      <c r="N279" s="166"/>
      <c r="O279" s="166"/>
      <c r="P279" s="166"/>
      <c r="Q279" s="166"/>
      <c r="R279" s="166"/>
      <c r="S279" s="166"/>
      <c r="T279" s="166"/>
      <c r="U279" s="166"/>
      <c r="V279" s="166"/>
    </row>
    <row r="280" spans="1:22" ht="18.75" x14ac:dyDescent="0.3">
      <c r="A280" s="164"/>
      <c r="B280" s="168"/>
      <c r="C280" s="16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70"/>
      <c r="O280" s="170"/>
      <c r="P280" s="170"/>
      <c r="Q280" s="170"/>
      <c r="R280" s="170"/>
      <c r="S280" s="170"/>
      <c r="T280" s="170"/>
      <c r="U280" s="170"/>
      <c r="V280" s="170"/>
    </row>
    <row r="281" spans="1:22" ht="19.5" x14ac:dyDescent="0.3">
      <c r="A281" s="171"/>
      <c r="B281" s="172"/>
      <c r="C281" s="173" t="s">
        <v>252</v>
      </c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4"/>
      <c r="O281" s="174"/>
      <c r="P281" s="174"/>
      <c r="Q281" s="174"/>
      <c r="R281" s="174"/>
      <c r="S281" s="174"/>
      <c r="T281" s="174"/>
      <c r="U281" s="174"/>
      <c r="V281" s="174"/>
    </row>
    <row r="282" spans="1:22" ht="18.75" x14ac:dyDescent="0.2">
      <c r="A282" s="175" t="s">
        <v>253</v>
      </c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</row>
    <row r="283" spans="1:22" ht="18.75" x14ac:dyDescent="0.2">
      <c r="A283" s="176" t="s">
        <v>254</v>
      </c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</row>
    <row r="284" spans="1:22" ht="18.75" x14ac:dyDescent="0.2">
      <c r="A284" s="176" t="s">
        <v>255</v>
      </c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</row>
    <row r="285" spans="1:22" ht="18.75" x14ac:dyDescent="0.2">
      <c r="A285" s="176" t="s">
        <v>256</v>
      </c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</row>
    <row r="286" spans="1:22" ht="18.75" x14ac:dyDescent="0.2">
      <c r="A286" s="176" t="s">
        <v>257</v>
      </c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</row>
    <row r="287" spans="1:22" ht="18.75" x14ac:dyDescent="0.2">
      <c r="A287" s="176" t="s">
        <v>258</v>
      </c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</row>
  </sheetData>
  <sheetProtection algorithmName="SHA-512" hashValue="OyBtRDf2DgwjeXYQ/unPRLzusNs08Zgto3cIMobNzs8BORBX3oLEGURJcrDTdTI6WsRcbrDxDQYJB3iYe8CIoQ==" saltValue="K7d2f25AsPfzf7/0RkWKgg==" spinCount="100000" sheet="1" objects="1" scenarios="1"/>
  <mergeCells count="59">
    <mergeCell ref="B202:B204"/>
    <mergeCell ref="B209:B211"/>
    <mergeCell ref="B215:B218"/>
    <mergeCell ref="B220:B222"/>
    <mergeCell ref="A274:B274"/>
    <mergeCell ref="A275:B275"/>
    <mergeCell ref="B255:B257"/>
    <mergeCell ref="B258:B261"/>
    <mergeCell ref="B79:B81"/>
    <mergeCell ref="B98:B100"/>
    <mergeCell ref="A271:B271"/>
    <mergeCell ref="A272:B272"/>
    <mergeCell ref="A273:B273"/>
    <mergeCell ref="B236:B238"/>
    <mergeCell ref="B239:B241"/>
    <mergeCell ref="B244:B247"/>
    <mergeCell ref="B248:B250"/>
    <mergeCell ref="B251:B253"/>
    <mergeCell ref="B224:B226"/>
    <mergeCell ref="B227:B229"/>
    <mergeCell ref="B182:B185"/>
    <mergeCell ref="B186:B188"/>
    <mergeCell ref="B189:B191"/>
    <mergeCell ref="B192:B194"/>
    <mergeCell ref="B196:B199"/>
    <mergeCell ref="B162:B166"/>
    <mergeCell ref="B167:B169"/>
    <mergeCell ref="B175:B177"/>
    <mergeCell ref="C175:C176"/>
    <mergeCell ref="B179:B181"/>
    <mergeCell ref="B150:B152"/>
    <mergeCell ref="B153:B155"/>
    <mergeCell ref="B158:B161"/>
    <mergeCell ref="B146:B149"/>
    <mergeCell ref="B76:B78"/>
    <mergeCell ref="B95:B97"/>
    <mergeCell ref="B52:B55"/>
    <mergeCell ref="B56:B58"/>
    <mergeCell ref="B113:B115"/>
    <mergeCell ref="B130:B132"/>
    <mergeCell ref="B133:B135"/>
    <mergeCell ref="B142:B145"/>
    <mergeCell ref="B116:B118"/>
    <mergeCell ref="B119:B121"/>
    <mergeCell ref="B122:B124"/>
    <mergeCell ref="B125:B128"/>
    <mergeCell ref="B43:B45"/>
    <mergeCell ref="B18:B21"/>
    <mergeCell ref="B22:B25"/>
    <mergeCell ref="B62:B64"/>
    <mergeCell ref="A1:H2"/>
    <mergeCell ref="B8:B10"/>
    <mergeCell ref="B34:B37"/>
    <mergeCell ref="B38:B40"/>
    <mergeCell ref="A283:V283"/>
    <mergeCell ref="A284:V284"/>
    <mergeCell ref="A285:V285"/>
    <mergeCell ref="A286:V286"/>
    <mergeCell ref="A287:V28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Sunter</cp:lastModifiedBy>
  <dcterms:created xsi:type="dcterms:W3CDTF">2017-10-30T10:32:28Z</dcterms:created>
  <dcterms:modified xsi:type="dcterms:W3CDTF">2019-12-30T04:47:31Z</dcterms:modified>
</cp:coreProperties>
</file>